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5195" windowHeight="972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Лист1!$A$1:$O$228</definedName>
  </definedNames>
  <calcPr calcId="145621"/>
</workbook>
</file>

<file path=xl/calcChain.xml><?xml version="1.0" encoding="utf-8"?>
<calcChain xmlns="http://schemas.openxmlformats.org/spreadsheetml/2006/main">
  <c r="E88" i="1" l="1"/>
  <c r="E167" i="1" s="1"/>
  <c r="K88" i="1"/>
  <c r="N88" i="1"/>
  <c r="N167" i="1" s="1"/>
  <c r="E7" i="1"/>
  <c r="E8" i="1" s="1"/>
  <c r="E153" i="1" s="1"/>
  <c r="F7" i="1"/>
  <c r="F8" i="1" s="1"/>
  <c r="F40" i="1"/>
  <c r="F41" i="1" s="1"/>
  <c r="F51" i="1"/>
  <c r="F52" i="1" s="1"/>
  <c r="F163" i="1" s="1"/>
  <c r="F15" i="1"/>
  <c r="F16" i="1" s="1"/>
  <c r="F164" i="1" s="1"/>
  <c r="F48" i="1"/>
  <c r="F49" i="1" s="1"/>
  <c r="F165" i="1" s="1"/>
  <c r="F20" i="1"/>
  <c r="F21" i="1" s="1"/>
  <c r="F175" i="1" s="1"/>
  <c r="F28" i="1"/>
  <c r="F29" i="1" s="1"/>
  <c r="F186" i="1" s="1"/>
  <c r="G7" i="1"/>
  <c r="G8" i="1" s="1"/>
  <c r="G40" i="1"/>
  <c r="G41" i="1" s="1"/>
  <c r="G51" i="1"/>
  <c r="G52" i="1" s="1"/>
  <c r="G163" i="1" s="1"/>
  <c r="G15" i="1"/>
  <c r="G16" i="1" s="1"/>
  <c r="G164" i="1" s="1"/>
  <c r="G48" i="1"/>
  <c r="G49" i="1" s="1"/>
  <c r="G165" i="1" s="1"/>
  <c r="G20" i="1"/>
  <c r="G21" i="1" s="1"/>
  <c r="G175" i="1" s="1"/>
  <c r="G28" i="1"/>
  <c r="G29" i="1" s="1"/>
  <c r="G186" i="1" s="1"/>
  <c r="H7" i="1"/>
  <c r="H8" i="1" s="1"/>
  <c r="H40" i="1"/>
  <c r="H41" i="1" s="1"/>
  <c r="H51" i="1"/>
  <c r="H52" i="1" s="1"/>
  <c r="H163" i="1" s="1"/>
  <c r="H15" i="1"/>
  <c r="H16" i="1" s="1"/>
  <c r="H164" i="1" s="1"/>
  <c r="H48" i="1"/>
  <c r="H49" i="1" s="1"/>
  <c r="H165" i="1" s="1"/>
  <c r="H88" i="1"/>
  <c r="H167" i="1"/>
  <c r="H20" i="1"/>
  <c r="H21" i="1" s="1"/>
  <c r="H175" i="1" s="1"/>
  <c r="H28" i="1"/>
  <c r="H29" i="1" s="1"/>
  <c r="H186" i="1" s="1"/>
  <c r="I7" i="1"/>
  <c r="I8" i="1" s="1"/>
  <c r="I40" i="1"/>
  <c r="I41" i="1" s="1"/>
  <c r="I51" i="1"/>
  <c r="I52" i="1" s="1"/>
  <c r="I163" i="1" s="1"/>
  <c r="I15" i="1"/>
  <c r="I16" i="1" s="1"/>
  <c r="I164" i="1" s="1"/>
  <c r="I48" i="1"/>
  <c r="I49" i="1" s="1"/>
  <c r="I165" i="1" s="1"/>
  <c r="I20" i="1"/>
  <c r="I21" i="1" s="1"/>
  <c r="I175" i="1" s="1"/>
  <c r="I28" i="1"/>
  <c r="I29" i="1" s="1"/>
  <c r="I186" i="1" s="1"/>
  <c r="J7" i="1"/>
  <c r="J8" i="1" s="1"/>
  <c r="J40" i="1"/>
  <c r="J41" i="1" s="1"/>
  <c r="J51" i="1"/>
  <c r="J52" i="1" s="1"/>
  <c r="J163" i="1" s="1"/>
  <c r="J15" i="1"/>
  <c r="J16" i="1" s="1"/>
  <c r="J164" i="1" s="1"/>
  <c r="J48" i="1"/>
  <c r="J49" i="1" s="1"/>
  <c r="J165" i="1" s="1"/>
  <c r="J20" i="1"/>
  <c r="J21" i="1" s="1"/>
  <c r="J175" i="1" s="1"/>
  <c r="J28" i="1"/>
  <c r="J29" i="1" s="1"/>
  <c r="J186" i="1" s="1"/>
  <c r="K7" i="1"/>
  <c r="K8" i="1" s="1"/>
  <c r="K40" i="1"/>
  <c r="K41" i="1" s="1"/>
  <c r="K51" i="1"/>
  <c r="K52" i="1" s="1"/>
  <c r="K163" i="1" s="1"/>
  <c r="K15" i="1"/>
  <c r="K16" i="1" s="1"/>
  <c r="K164" i="1" s="1"/>
  <c r="K48" i="1"/>
  <c r="K49" i="1" s="1"/>
  <c r="K165" i="1" s="1"/>
  <c r="K20" i="1"/>
  <c r="K21" i="1" s="1"/>
  <c r="K175" i="1" s="1"/>
  <c r="K28" i="1"/>
  <c r="K29" i="1" s="1"/>
  <c r="K186" i="1" s="1"/>
  <c r="L7" i="1"/>
  <c r="L8" i="1" s="1"/>
  <c r="L40" i="1"/>
  <c r="L41" i="1" s="1"/>
  <c r="L51" i="1"/>
  <c r="L52" i="1" s="1"/>
  <c r="L163" i="1" s="1"/>
  <c r="L15" i="1"/>
  <c r="L16" i="1" s="1"/>
  <c r="L164" i="1" s="1"/>
  <c r="L48" i="1"/>
  <c r="L49" i="1" s="1"/>
  <c r="L165" i="1" s="1"/>
  <c r="L20" i="1"/>
  <c r="L21" i="1" s="1"/>
  <c r="L175" i="1" s="1"/>
  <c r="L28" i="1"/>
  <c r="L29" i="1" s="1"/>
  <c r="L186" i="1" s="1"/>
  <c r="M7" i="1"/>
  <c r="M8" i="1" s="1"/>
  <c r="M40" i="1"/>
  <c r="M41" i="1" s="1"/>
  <c r="M51" i="1"/>
  <c r="M52" i="1" s="1"/>
  <c r="M163" i="1" s="1"/>
  <c r="M15" i="1"/>
  <c r="M16" i="1" s="1"/>
  <c r="M164" i="1" s="1"/>
  <c r="M48" i="1"/>
  <c r="M49" i="1" s="1"/>
  <c r="M165" i="1" s="1"/>
  <c r="M20" i="1"/>
  <c r="M21" i="1" s="1"/>
  <c r="M175" i="1" s="1"/>
  <c r="M28" i="1"/>
  <c r="M29" i="1" s="1"/>
  <c r="M186" i="1" s="1"/>
  <c r="N7" i="1"/>
  <c r="N8" i="1" s="1"/>
  <c r="N40" i="1"/>
  <c r="N41" i="1" s="1"/>
  <c r="N156" i="1" s="1"/>
  <c r="N51" i="1"/>
  <c r="N52" i="1" s="1"/>
  <c r="N163" i="1" s="1"/>
  <c r="N15" i="1"/>
  <c r="N16" i="1" s="1"/>
  <c r="N164" i="1" s="1"/>
  <c r="N48" i="1"/>
  <c r="N49" i="1" s="1"/>
  <c r="N20" i="1"/>
  <c r="N21" i="1" s="1"/>
  <c r="N175" i="1" s="1"/>
  <c r="N28" i="1"/>
  <c r="O7" i="1"/>
  <c r="O8" i="1" s="1"/>
  <c r="O40" i="1"/>
  <c r="O41" i="1" s="1"/>
  <c r="O51" i="1"/>
  <c r="O52" i="1" s="1"/>
  <c r="O163" i="1" s="1"/>
  <c r="O15" i="1"/>
  <c r="O16" i="1" s="1"/>
  <c r="O164" i="1" s="1"/>
  <c r="O48" i="1"/>
  <c r="O49" i="1" s="1"/>
  <c r="O165" i="1" s="1"/>
  <c r="O20" i="1"/>
  <c r="O21" i="1" s="1"/>
  <c r="O175" i="1" s="1"/>
  <c r="O28" i="1"/>
  <c r="O29" i="1" s="1"/>
  <c r="O186" i="1" s="1"/>
  <c r="E40" i="1"/>
  <c r="E41" i="1" s="1"/>
  <c r="E51" i="1"/>
  <c r="E52" i="1" s="1"/>
  <c r="E163" i="1" s="1"/>
  <c r="E15" i="1"/>
  <c r="E16" i="1" s="1"/>
  <c r="E48" i="1"/>
  <c r="E49" i="1" s="1"/>
  <c r="E165" i="1" s="1"/>
  <c r="E20" i="1"/>
  <c r="E21" i="1" s="1"/>
  <c r="E175" i="1" s="1"/>
  <c r="E28" i="1"/>
  <c r="E29" i="1" s="1"/>
  <c r="E186" i="1" s="1"/>
  <c r="H90" i="1"/>
  <c r="K90" i="1"/>
  <c r="N90" i="1"/>
  <c r="N133" i="1" s="1"/>
  <c r="E90" i="1"/>
  <c r="E130" i="1"/>
  <c r="E78" i="1"/>
  <c r="F56" i="1"/>
  <c r="F169" i="1" s="1"/>
  <c r="G56" i="1"/>
  <c r="G169" i="1" s="1"/>
  <c r="H56" i="1"/>
  <c r="I56" i="1"/>
  <c r="I169" i="1"/>
  <c r="J56" i="1"/>
  <c r="J169" i="1" s="1"/>
  <c r="K56" i="1"/>
  <c r="K169" i="1" s="1"/>
  <c r="L56" i="1"/>
  <c r="M56" i="1"/>
  <c r="M169" i="1"/>
  <c r="N56" i="1"/>
  <c r="O56" i="1"/>
  <c r="O169" i="1"/>
  <c r="E56" i="1"/>
  <c r="E169" i="1" s="1"/>
  <c r="F70" i="1"/>
  <c r="F154" i="1" s="1"/>
  <c r="F72" i="1"/>
  <c r="F155" i="1"/>
  <c r="F120" i="1"/>
  <c r="F181" i="1" s="1"/>
  <c r="G70" i="1"/>
  <c r="G154" i="1" s="1"/>
  <c r="G72" i="1"/>
  <c r="G155" i="1"/>
  <c r="G120" i="1"/>
  <c r="G181" i="1" s="1"/>
  <c r="H70" i="1"/>
  <c r="H154" i="1"/>
  <c r="H72" i="1"/>
  <c r="H120" i="1"/>
  <c r="H181" i="1"/>
  <c r="H169" i="1"/>
  <c r="I70" i="1"/>
  <c r="I154" i="1" s="1"/>
  <c r="I72" i="1"/>
  <c r="I155" i="1"/>
  <c r="I120" i="1"/>
  <c r="I181" i="1" s="1"/>
  <c r="J70" i="1"/>
  <c r="J154" i="1"/>
  <c r="J72" i="1"/>
  <c r="J155" i="1" s="1"/>
  <c r="J120" i="1"/>
  <c r="J181" i="1"/>
  <c r="K70" i="1"/>
  <c r="K154" i="1"/>
  <c r="K72" i="1"/>
  <c r="K120" i="1"/>
  <c r="K181" i="1"/>
  <c r="L70" i="1"/>
  <c r="L154" i="1" s="1"/>
  <c r="L72" i="1"/>
  <c r="L155" i="1"/>
  <c r="L120" i="1"/>
  <c r="L181" i="1" s="1"/>
  <c r="L169" i="1"/>
  <c r="M70" i="1"/>
  <c r="M154" i="1"/>
  <c r="M72" i="1"/>
  <c r="M155" i="1" s="1"/>
  <c r="M120" i="1"/>
  <c r="M181" i="1"/>
  <c r="N70" i="1"/>
  <c r="N154" i="1" s="1"/>
  <c r="N72" i="1"/>
  <c r="N155" i="1"/>
  <c r="N120" i="1"/>
  <c r="N181" i="1" s="1"/>
  <c r="N169" i="1"/>
  <c r="O70" i="1"/>
  <c r="O154" i="1" s="1"/>
  <c r="O72" i="1"/>
  <c r="O155" i="1"/>
  <c r="O120" i="1"/>
  <c r="O181" i="1" s="1"/>
  <c r="E70" i="1"/>
  <c r="E154" i="1"/>
  <c r="D154" i="1" s="1"/>
  <c r="E72" i="1"/>
  <c r="E155" i="1" s="1"/>
  <c r="E160" i="1"/>
  <c r="E120" i="1"/>
  <c r="C194" i="1"/>
  <c r="C198" i="1"/>
  <c r="F78" i="1"/>
  <c r="G78" i="1"/>
  <c r="H78" i="1"/>
  <c r="I78" i="1"/>
  <c r="J78" i="1"/>
  <c r="K78" i="1"/>
  <c r="L78" i="1"/>
  <c r="M78" i="1"/>
  <c r="N78" i="1"/>
  <c r="O78" i="1"/>
  <c r="K173" i="1"/>
  <c r="M173" i="1"/>
  <c r="F58" i="1"/>
  <c r="F173" i="1"/>
  <c r="G58" i="1"/>
  <c r="G173" i="1" s="1"/>
  <c r="D173" i="1" s="1"/>
  <c r="H58" i="1"/>
  <c r="H173" i="1"/>
  <c r="I58" i="1"/>
  <c r="I173" i="1" s="1"/>
  <c r="J58" i="1"/>
  <c r="J173" i="1" s="1"/>
  <c r="K58" i="1"/>
  <c r="L58" i="1"/>
  <c r="L173" i="1" s="1"/>
  <c r="M58" i="1"/>
  <c r="N58" i="1"/>
  <c r="N173" i="1"/>
  <c r="O58" i="1"/>
  <c r="O173" i="1" s="1"/>
  <c r="E58" i="1"/>
  <c r="E173" i="1"/>
  <c r="B53" i="1"/>
  <c r="F47" i="1"/>
  <c r="G47" i="1"/>
  <c r="H47" i="1"/>
  <c r="H162" i="1" s="1"/>
  <c r="I47" i="1"/>
  <c r="I162" i="1" s="1"/>
  <c r="J47" i="1"/>
  <c r="K47" i="1"/>
  <c r="L47" i="1"/>
  <c r="M47" i="1"/>
  <c r="M162" i="1" s="1"/>
  <c r="N47" i="1"/>
  <c r="O47" i="1"/>
  <c r="E47" i="1"/>
  <c r="E162" i="1"/>
  <c r="F84" i="1"/>
  <c r="F161" i="1" s="1"/>
  <c r="D161" i="1" s="1"/>
  <c r="G84" i="1"/>
  <c r="G161" i="1"/>
  <c r="H84" i="1"/>
  <c r="H161" i="1" s="1"/>
  <c r="I84" i="1"/>
  <c r="I161" i="1" s="1"/>
  <c r="J84" i="1"/>
  <c r="K84" i="1"/>
  <c r="K161" i="1" s="1"/>
  <c r="L84" i="1"/>
  <c r="M84" i="1"/>
  <c r="M161" i="1"/>
  <c r="N84" i="1"/>
  <c r="N161" i="1" s="1"/>
  <c r="O84" i="1"/>
  <c r="O161" i="1"/>
  <c r="E84" i="1"/>
  <c r="E161" i="1" s="1"/>
  <c r="F162" i="1"/>
  <c r="G162" i="1"/>
  <c r="J161" i="1"/>
  <c r="J162" i="1"/>
  <c r="K162" i="1"/>
  <c r="L161" i="1"/>
  <c r="L162" i="1"/>
  <c r="N162" i="1"/>
  <c r="O162" i="1"/>
  <c r="I90" i="1"/>
  <c r="I130" i="1"/>
  <c r="F90" i="1"/>
  <c r="G90" i="1"/>
  <c r="G133" i="1" s="1"/>
  <c r="G130" i="1"/>
  <c r="F130" i="1"/>
  <c r="F202" i="1"/>
  <c r="H130" i="1"/>
  <c r="H133" i="1" s="1"/>
  <c r="J90" i="1"/>
  <c r="J130" i="1"/>
  <c r="K130" i="1"/>
  <c r="L90" i="1"/>
  <c r="L133" i="1" s="1"/>
  <c r="L130" i="1"/>
  <c r="L202" i="1" s="1"/>
  <c r="M90" i="1"/>
  <c r="M130" i="1"/>
  <c r="M202" i="1" s="1"/>
  <c r="N130" i="1"/>
  <c r="O90" i="1"/>
  <c r="O130" i="1"/>
  <c r="O202" i="1" s="1"/>
  <c r="B60" i="1"/>
  <c r="F45" i="1"/>
  <c r="F160" i="1" s="1"/>
  <c r="G45" i="1"/>
  <c r="H45" i="1"/>
  <c r="H160" i="1"/>
  <c r="I45" i="1"/>
  <c r="J45" i="1"/>
  <c r="J160" i="1"/>
  <c r="K45" i="1"/>
  <c r="L45" i="1"/>
  <c r="L160" i="1" s="1"/>
  <c r="M45" i="1"/>
  <c r="N45" i="1"/>
  <c r="N160" i="1" s="1"/>
  <c r="O45" i="1"/>
  <c r="E74" i="1"/>
  <c r="E79" i="1" s="1"/>
  <c r="E134" i="1" s="1"/>
  <c r="E157" i="1"/>
  <c r="E76" i="1"/>
  <c r="E158" i="1" s="1"/>
  <c r="D158" i="1" s="1"/>
  <c r="E86" i="1"/>
  <c r="E166" i="1" s="1"/>
  <c r="E91" i="1"/>
  <c r="E107" i="1"/>
  <c r="E176" i="1"/>
  <c r="E109" i="1"/>
  <c r="E177" i="1" s="1"/>
  <c r="E111" i="1"/>
  <c r="E178" i="1"/>
  <c r="E113" i="1"/>
  <c r="E179" i="1" s="1"/>
  <c r="E96" i="1"/>
  <c r="E170" i="1"/>
  <c r="E174" i="1" s="1"/>
  <c r="E98" i="1"/>
  <c r="E171" i="1" s="1"/>
  <c r="E100" i="1"/>
  <c r="E172" i="1"/>
  <c r="E124" i="1"/>
  <c r="E183" i="1" s="1"/>
  <c r="D183" i="1" s="1"/>
  <c r="E26" i="1"/>
  <c r="E184" i="1"/>
  <c r="E126" i="1"/>
  <c r="E185" i="1" s="1"/>
  <c r="E128" i="1"/>
  <c r="E187" i="1"/>
  <c r="F74" i="1"/>
  <c r="F157" i="1" s="1"/>
  <c r="F76" i="1"/>
  <c r="F158" i="1"/>
  <c r="G74" i="1"/>
  <c r="G157" i="1" s="1"/>
  <c r="G76" i="1"/>
  <c r="G158" i="1"/>
  <c r="H74" i="1"/>
  <c r="H157" i="1" s="1"/>
  <c r="H76" i="1"/>
  <c r="H158" i="1"/>
  <c r="I74" i="1"/>
  <c r="I157" i="1" s="1"/>
  <c r="I76" i="1"/>
  <c r="I158" i="1"/>
  <c r="J74" i="1"/>
  <c r="J157" i="1" s="1"/>
  <c r="J76" i="1"/>
  <c r="J158" i="1"/>
  <c r="K74" i="1"/>
  <c r="K157" i="1" s="1"/>
  <c r="K76" i="1"/>
  <c r="K158" i="1"/>
  <c r="L74" i="1"/>
  <c r="L157" i="1" s="1"/>
  <c r="L76" i="1"/>
  <c r="L158" i="1"/>
  <c r="M74" i="1"/>
  <c r="M157" i="1" s="1"/>
  <c r="M76" i="1"/>
  <c r="M158" i="1"/>
  <c r="N74" i="1"/>
  <c r="N157" i="1" s="1"/>
  <c r="N76" i="1"/>
  <c r="N158" i="1"/>
  <c r="O74" i="1"/>
  <c r="O157" i="1" s="1"/>
  <c r="O76" i="1"/>
  <c r="O158" i="1"/>
  <c r="B159" i="1"/>
  <c r="B194" i="1" s="1"/>
  <c r="B205" i="1" s="1"/>
  <c r="F122" i="1"/>
  <c r="F182" i="1"/>
  <c r="F124" i="1"/>
  <c r="F183" i="1" s="1"/>
  <c r="F126" i="1"/>
  <c r="F185" i="1" s="1"/>
  <c r="F128" i="1"/>
  <c r="F187" i="1" s="1"/>
  <c r="F86" i="1"/>
  <c r="F166" i="1" s="1"/>
  <c r="F88" i="1"/>
  <c r="F167" i="1" s="1"/>
  <c r="F107" i="1"/>
  <c r="F176" i="1" s="1"/>
  <c r="F109" i="1"/>
  <c r="F177" i="1"/>
  <c r="F111" i="1"/>
  <c r="F178" i="1" s="1"/>
  <c r="F113" i="1"/>
  <c r="F179" i="1"/>
  <c r="F96" i="1"/>
  <c r="F98" i="1"/>
  <c r="F171" i="1"/>
  <c r="F100" i="1"/>
  <c r="F172" i="1" s="1"/>
  <c r="F26" i="1"/>
  <c r="F184" i="1"/>
  <c r="G86" i="1"/>
  <c r="G166" i="1"/>
  <c r="G88" i="1"/>
  <c r="G167" i="1" s="1"/>
  <c r="G96" i="1"/>
  <c r="G170" i="1"/>
  <c r="G98" i="1"/>
  <c r="G100" i="1"/>
  <c r="G172" i="1"/>
  <c r="G107" i="1"/>
  <c r="G176" i="1" s="1"/>
  <c r="G109" i="1"/>
  <c r="G177" i="1"/>
  <c r="G111" i="1"/>
  <c r="G178" i="1" s="1"/>
  <c r="G113" i="1"/>
  <c r="G179" i="1"/>
  <c r="G124" i="1"/>
  <c r="G183" i="1" s="1"/>
  <c r="G26" i="1"/>
  <c r="G184" i="1"/>
  <c r="G126" i="1"/>
  <c r="G185" i="1" s="1"/>
  <c r="G128" i="1"/>
  <c r="G187" i="1"/>
  <c r="H86" i="1"/>
  <c r="H166" i="1" s="1"/>
  <c r="D166" i="1" s="1"/>
  <c r="H96" i="1"/>
  <c r="H170" i="1"/>
  <c r="H98" i="1"/>
  <c r="H171" i="1"/>
  <c r="H174" i="1" s="1"/>
  <c r="H199" i="1" s="1"/>
  <c r="H215" i="1" s="1"/>
  <c r="H100" i="1"/>
  <c r="H172" i="1" s="1"/>
  <c r="H107" i="1"/>
  <c r="H176" i="1"/>
  <c r="H109" i="1"/>
  <c r="H177" i="1" s="1"/>
  <c r="H111" i="1"/>
  <c r="H178" i="1"/>
  <c r="H113" i="1"/>
  <c r="H179" i="1" s="1"/>
  <c r="D179" i="1" s="1"/>
  <c r="H124" i="1"/>
  <c r="H183" i="1"/>
  <c r="H26" i="1"/>
  <c r="H184" i="1" s="1"/>
  <c r="H126" i="1"/>
  <c r="H185" i="1"/>
  <c r="H128" i="1"/>
  <c r="H187" i="1" s="1"/>
  <c r="D187" i="1" s="1"/>
  <c r="I86" i="1"/>
  <c r="I166" i="1"/>
  <c r="I88" i="1"/>
  <c r="I96" i="1"/>
  <c r="I170" i="1"/>
  <c r="I98" i="1"/>
  <c r="I171" i="1" s="1"/>
  <c r="I100" i="1"/>
  <c r="I172" i="1"/>
  <c r="I107" i="1"/>
  <c r="I176" i="1" s="1"/>
  <c r="I109" i="1"/>
  <c r="I177" i="1"/>
  <c r="I111" i="1"/>
  <c r="I178" i="1" s="1"/>
  <c r="D178" i="1" s="1"/>
  <c r="I113" i="1"/>
  <c r="I179" i="1"/>
  <c r="I124" i="1"/>
  <c r="I183" i="1" s="1"/>
  <c r="I26" i="1"/>
  <c r="I184" i="1"/>
  <c r="I126" i="1"/>
  <c r="I185" i="1" s="1"/>
  <c r="I128" i="1"/>
  <c r="I187" i="1"/>
  <c r="J86" i="1"/>
  <c r="J166" i="1" s="1"/>
  <c r="J88" i="1"/>
  <c r="J167" i="1" s="1"/>
  <c r="J96" i="1"/>
  <c r="J170" i="1"/>
  <c r="J98" i="1"/>
  <c r="J171" i="1" s="1"/>
  <c r="J100" i="1"/>
  <c r="J172" i="1"/>
  <c r="J107" i="1"/>
  <c r="J109" i="1"/>
  <c r="J177" i="1"/>
  <c r="J111" i="1"/>
  <c r="J178" i="1" s="1"/>
  <c r="J113" i="1"/>
  <c r="J179" i="1"/>
  <c r="J124" i="1"/>
  <c r="J183" i="1" s="1"/>
  <c r="J26" i="1"/>
  <c r="J184" i="1"/>
  <c r="J126" i="1"/>
  <c r="J185" i="1" s="1"/>
  <c r="J128" i="1"/>
  <c r="J187" i="1"/>
  <c r="K86" i="1"/>
  <c r="K166" i="1" s="1"/>
  <c r="K96" i="1"/>
  <c r="K170" i="1"/>
  <c r="K98" i="1"/>
  <c r="K171" i="1" s="1"/>
  <c r="K100" i="1"/>
  <c r="K172" i="1"/>
  <c r="K107" i="1"/>
  <c r="K176" i="1" s="1"/>
  <c r="K109" i="1"/>
  <c r="K177" i="1"/>
  <c r="K111" i="1"/>
  <c r="K178" i="1" s="1"/>
  <c r="K113" i="1"/>
  <c r="K179" i="1"/>
  <c r="K124" i="1"/>
  <c r="K183" i="1" s="1"/>
  <c r="K26" i="1"/>
  <c r="K184" i="1"/>
  <c r="K126" i="1"/>
  <c r="K185" i="1" s="1"/>
  <c r="K128" i="1"/>
  <c r="K187" i="1"/>
  <c r="L86" i="1"/>
  <c r="L166" i="1" s="1"/>
  <c r="L88" i="1"/>
  <c r="L167" i="1"/>
  <c r="L96" i="1"/>
  <c r="L170" i="1" s="1"/>
  <c r="L98" i="1"/>
  <c r="L171" i="1"/>
  <c r="L100" i="1"/>
  <c r="L172" i="1" s="1"/>
  <c r="L107" i="1"/>
  <c r="L176" i="1"/>
  <c r="L109" i="1"/>
  <c r="L177" i="1" s="1"/>
  <c r="L111" i="1"/>
  <c r="L178" i="1"/>
  <c r="L113" i="1"/>
  <c r="L179" i="1" s="1"/>
  <c r="L124" i="1"/>
  <c r="L183" i="1"/>
  <c r="L26" i="1"/>
  <c r="L184" i="1" s="1"/>
  <c r="L126" i="1"/>
  <c r="L185" i="1"/>
  <c r="L128" i="1"/>
  <c r="L187" i="1" s="1"/>
  <c r="M86" i="1"/>
  <c r="M166" i="1"/>
  <c r="M88" i="1"/>
  <c r="M167" i="1" s="1"/>
  <c r="M96" i="1"/>
  <c r="M170" i="1" s="1"/>
  <c r="M98" i="1"/>
  <c r="M171" i="1"/>
  <c r="M174" i="1" s="1"/>
  <c r="M199" i="1" s="1"/>
  <c r="M215" i="1" s="1"/>
  <c r="M100" i="1"/>
  <c r="M172" i="1" s="1"/>
  <c r="M107" i="1"/>
  <c r="M176" i="1" s="1"/>
  <c r="M109" i="1"/>
  <c r="M177" i="1" s="1"/>
  <c r="M111" i="1"/>
  <c r="M178" i="1"/>
  <c r="M113" i="1"/>
  <c r="M179" i="1" s="1"/>
  <c r="M124" i="1"/>
  <c r="M183" i="1" s="1"/>
  <c r="M26" i="1"/>
  <c r="M184" i="1" s="1"/>
  <c r="M126" i="1"/>
  <c r="M185" i="1"/>
  <c r="M128" i="1"/>
  <c r="M187" i="1" s="1"/>
  <c r="N86" i="1"/>
  <c r="N166" i="1" s="1"/>
  <c r="N96" i="1"/>
  <c r="N170" i="1" s="1"/>
  <c r="N174" i="1" s="1"/>
  <c r="N199" i="1" s="1"/>
  <c r="N215" i="1" s="1"/>
  <c r="N98" i="1"/>
  <c r="N171" i="1"/>
  <c r="N100" i="1"/>
  <c r="N172" i="1" s="1"/>
  <c r="N107" i="1"/>
  <c r="N176" i="1" s="1"/>
  <c r="N109" i="1"/>
  <c r="N177" i="1" s="1"/>
  <c r="N111" i="1"/>
  <c r="N178" i="1"/>
  <c r="N113" i="1"/>
  <c r="N179" i="1" s="1"/>
  <c r="N124" i="1"/>
  <c r="N183" i="1" s="1"/>
  <c r="N26" i="1"/>
  <c r="N184" i="1" s="1"/>
  <c r="N126" i="1"/>
  <c r="N185" i="1"/>
  <c r="N128" i="1"/>
  <c r="N187" i="1" s="1"/>
  <c r="O86" i="1"/>
  <c r="O166" i="1" s="1"/>
  <c r="O88" i="1"/>
  <c r="O167" i="1" s="1"/>
  <c r="O96" i="1"/>
  <c r="O170" i="1"/>
  <c r="O174" i="1" s="1"/>
  <c r="O199" i="1" s="1"/>
  <c r="O215" i="1" s="1"/>
  <c r="O98" i="1"/>
  <c r="O171" i="1" s="1"/>
  <c r="O100" i="1"/>
  <c r="O172" i="1"/>
  <c r="O107" i="1"/>
  <c r="O109" i="1"/>
  <c r="O177" i="1"/>
  <c r="O111" i="1"/>
  <c r="O178" i="1" s="1"/>
  <c r="O113" i="1"/>
  <c r="O179" i="1"/>
  <c r="O124" i="1"/>
  <c r="O183" i="1" s="1"/>
  <c r="O26" i="1"/>
  <c r="O184" i="1"/>
  <c r="O126" i="1"/>
  <c r="O185" i="1" s="1"/>
  <c r="O128" i="1"/>
  <c r="O187" i="1"/>
  <c r="G102" i="1"/>
  <c r="G198" i="1" s="1"/>
  <c r="G115" i="1"/>
  <c r="H102" i="1"/>
  <c r="H198" i="1" s="1"/>
  <c r="H115" i="1"/>
  <c r="H200" i="1" s="1"/>
  <c r="I102" i="1"/>
  <c r="I198" i="1"/>
  <c r="I115" i="1"/>
  <c r="J102" i="1"/>
  <c r="J198" i="1"/>
  <c r="J115" i="1"/>
  <c r="K102" i="1"/>
  <c r="K198" i="1" s="1"/>
  <c r="K115" i="1"/>
  <c r="L102" i="1"/>
  <c r="L198" i="1"/>
  <c r="L115" i="1"/>
  <c r="L200" i="1"/>
  <c r="M102" i="1"/>
  <c r="M198" i="1"/>
  <c r="M115" i="1"/>
  <c r="M200" i="1"/>
  <c r="N102" i="1"/>
  <c r="N198" i="1"/>
  <c r="N115" i="1"/>
  <c r="N200" i="1"/>
  <c r="O102" i="1"/>
  <c r="O198" i="1"/>
  <c r="O115" i="1"/>
  <c r="O200" i="1"/>
  <c r="F102" i="1"/>
  <c r="F198" i="1"/>
  <c r="F115" i="1"/>
  <c r="E102" i="1"/>
  <c r="E133" i="1" s="1"/>
  <c r="E115" i="1"/>
  <c r="B168" i="1"/>
  <c r="B196" i="1" s="1"/>
  <c r="B174" i="1"/>
  <c r="B198" i="1"/>
  <c r="B180" i="1"/>
  <c r="B200" i="1" s="1"/>
  <c r="B188" i="1"/>
  <c r="B202" i="1" s="1"/>
  <c r="C196" i="1"/>
  <c r="C200" i="1"/>
  <c r="C202" i="1"/>
  <c r="D185" i="1"/>
  <c r="D172" i="1"/>
  <c r="D169" i="1"/>
  <c r="F148" i="1"/>
  <c r="D148" i="1" s="1"/>
  <c r="G148" i="1"/>
  <c r="H148" i="1"/>
  <c r="I148" i="1"/>
  <c r="J148" i="1"/>
  <c r="K148" i="1"/>
  <c r="L148" i="1"/>
  <c r="M148" i="1"/>
  <c r="N148" i="1"/>
  <c r="O148" i="1"/>
  <c r="E148" i="1"/>
  <c r="O79" i="1"/>
  <c r="O103" i="1"/>
  <c r="O122" i="1"/>
  <c r="O182" i="1" s="1"/>
  <c r="F79" i="1"/>
  <c r="G79" i="1"/>
  <c r="G91" i="1"/>
  <c r="G122" i="1"/>
  <c r="G182" i="1"/>
  <c r="H103" i="1"/>
  <c r="H116" i="1"/>
  <c r="H122" i="1"/>
  <c r="H131" i="1" s="1"/>
  <c r="H182" i="1"/>
  <c r="I79" i="1"/>
  <c r="I116" i="1"/>
  <c r="I122" i="1"/>
  <c r="I182" i="1" s="1"/>
  <c r="J79" i="1"/>
  <c r="J91" i="1"/>
  <c r="J103" i="1"/>
  <c r="J122" i="1"/>
  <c r="J182" i="1"/>
  <c r="K103" i="1"/>
  <c r="K122" i="1"/>
  <c r="K182" i="1" s="1"/>
  <c r="L116" i="1"/>
  <c r="L122" i="1"/>
  <c r="L131" i="1" s="1"/>
  <c r="L182" i="1"/>
  <c r="M79" i="1"/>
  <c r="M103" i="1"/>
  <c r="M116" i="1"/>
  <c r="M122" i="1"/>
  <c r="M182" i="1"/>
  <c r="N79" i="1"/>
  <c r="N91" i="1"/>
  <c r="N103" i="1"/>
  <c r="N116" i="1"/>
  <c r="N122" i="1"/>
  <c r="N131" i="1" s="1"/>
  <c r="N182" i="1"/>
  <c r="E103" i="1"/>
  <c r="E116" i="1"/>
  <c r="E122" i="1"/>
  <c r="E182" i="1" s="1"/>
  <c r="D182" i="1" s="1"/>
  <c r="I133" i="1"/>
  <c r="J133" i="1"/>
  <c r="O133" i="1"/>
  <c r="B78" i="1"/>
  <c r="B90" i="1"/>
  <c r="B133" i="1" s="1"/>
  <c r="B102" i="1"/>
  <c r="B115" i="1"/>
  <c r="B130" i="1"/>
  <c r="B59" i="1"/>
  <c r="B31" i="1"/>
  <c r="E198" i="1"/>
  <c r="D198" i="1" s="1"/>
  <c r="L174" i="1"/>
  <c r="L199" i="1" s="1"/>
  <c r="L215" i="1" s="1"/>
  <c r="E131" i="1"/>
  <c r="I131" i="1"/>
  <c r="C205" i="1"/>
  <c r="O160" i="1"/>
  <c r="M160" i="1"/>
  <c r="K160" i="1"/>
  <c r="I160" i="1"/>
  <c r="G160" i="1"/>
  <c r="E181" i="1"/>
  <c r="D181" i="1" s="1"/>
  <c r="D160" i="1"/>
  <c r="F174" i="1" l="1"/>
  <c r="F199" i="1" s="1"/>
  <c r="F215" i="1" s="1"/>
  <c r="E199" i="1"/>
  <c r="E215" i="1" s="1"/>
  <c r="O176" i="1"/>
  <c r="O116" i="1"/>
  <c r="N29" i="1"/>
  <c r="N186" i="1" s="1"/>
  <c r="N188" i="1" s="1"/>
  <c r="N203" i="1" s="1"/>
  <c r="N217" i="1" s="1"/>
  <c r="N202" i="1"/>
  <c r="M180" i="1"/>
  <c r="M201" i="1" s="1"/>
  <c r="M216" i="1" s="1"/>
  <c r="J188" i="1"/>
  <c r="J203" i="1" s="1"/>
  <c r="J217" i="1" s="1"/>
  <c r="I180" i="1"/>
  <c r="I201" i="1" s="1"/>
  <c r="I216" i="1" s="1"/>
  <c r="G180" i="1"/>
  <c r="G201" i="1" s="1"/>
  <c r="G216" i="1" s="1"/>
  <c r="K131" i="1"/>
  <c r="E194" i="1"/>
  <c r="L103" i="1"/>
  <c r="K116" i="1"/>
  <c r="F116" i="1"/>
  <c r="D170" i="1"/>
  <c r="D177" i="1"/>
  <c r="K174" i="1"/>
  <c r="K199" i="1" s="1"/>
  <c r="K215" i="1" s="1"/>
  <c r="O131" i="1"/>
  <c r="M131" i="1"/>
  <c r="N134" i="1"/>
  <c r="G116" i="1"/>
  <c r="O91" i="1"/>
  <c r="L91" i="1"/>
  <c r="L134" i="1" s="1"/>
  <c r="J176" i="1"/>
  <c r="D176" i="1" s="1"/>
  <c r="J116" i="1"/>
  <c r="F170" i="1"/>
  <c r="F103" i="1"/>
  <c r="D184" i="1"/>
  <c r="H155" i="1"/>
  <c r="H79" i="1"/>
  <c r="J174" i="1"/>
  <c r="J199" i="1" s="1"/>
  <c r="J215" i="1" s="1"/>
  <c r="G131" i="1"/>
  <c r="L79" i="1"/>
  <c r="J131" i="1"/>
  <c r="J134" i="1"/>
  <c r="I103" i="1"/>
  <c r="H91" i="1"/>
  <c r="G171" i="1"/>
  <c r="G174" i="1" s="1"/>
  <c r="G199" i="1" s="1"/>
  <c r="G215" i="1" s="1"/>
  <c r="G103" i="1"/>
  <c r="G134" i="1" s="1"/>
  <c r="F131" i="1"/>
  <c r="D157" i="1"/>
  <c r="D162" i="1"/>
  <c r="K155" i="1"/>
  <c r="K79" i="1"/>
  <c r="I174" i="1"/>
  <c r="I199" i="1" s="1"/>
  <c r="I215" i="1" s="1"/>
  <c r="M133" i="1"/>
  <c r="F133" i="1"/>
  <c r="K133" i="1"/>
  <c r="O188" i="1"/>
  <c r="O203" i="1" s="1"/>
  <c r="O217" i="1" s="1"/>
  <c r="N180" i="1"/>
  <c r="N201" i="1" s="1"/>
  <c r="N216" i="1" s="1"/>
  <c r="K188" i="1"/>
  <c r="K203" i="1" s="1"/>
  <c r="K217" i="1" s="1"/>
  <c r="J180" i="1"/>
  <c r="J201" i="1" s="1"/>
  <c r="J216" i="1" s="1"/>
  <c r="O180" i="1"/>
  <c r="O201" i="1" s="1"/>
  <c r="O216" i="1" s="1"/>
  <c r="L188" i="1"/>
  <c r="L203" i="1" s="1"/>
  <c r="L217" i="1" s="1"/>
  <c r="K180" i="1"/>
  <c r="K201" i="1" s="1"/>
  <c r="K216" i="1" s="1"/>
  <c r="H188" i="1"/>
  <c r="H203" i="1" s="1"/>
  <c r="H217" i="1" s="1"/>
  <c r="F188" i="1"/>
  <c r="F203" i="1" s="1"/>
  <c r="F217" i="1" s="1"/>
  <c r="I91" i="1"/>
  <c r="I134" i="1" s="1"/>
  <c r="M188" i="1"/>
  <c r="M203" i="1" s="1"/>
  <c r="M217" i="1" s="1"/>
  <c r="L180" i="1"/>
  <c r="L201" i="1" s="1"/>
  <c r="L216" i="1" s="1"/>
  <c r="I188" i="1"/>
  <c r="I203" i="1" s="1"/>
  <c r="I217" i="1" s="1"/>
  <c r="H180" i="1"/>
  <c r="H201" i="1" s="1"/>
  <c r="H216" i="1" s="1"/>
  <c r="G188" i="1"/>
  <c r="G203" i="1" s="1"/>
  <c r="G217" i="1" s="1"/>
  <c r="F180" i="1"/>
  <c r="F201" i="1" s="1"/>
  <c r="F216" i="1" s="1"/>
  <c r="K91" i="1"/>
  <c r="K134" i="1" s="1"/>
  <c r="M91" i="1"/>
  <c r="K167" i="1"/>
  <c r="F91" i="1"/>
  <c r="F134" i="1" s="1"/>
  <c r="K202" i="1"/>
  <c r="H202" i="1"/>
  <c r="E202" i="1"/>
  <c r="J202" i="1"/>
  <c r="G202" i="1"/>
  <c r="I202" i="1"/>
  <c r="F200" i="1"/>
  <c r="I200" i="1"/>
  <c r="G200" i="1"/>
  <c r="K200" i="1"/>
  <c r="N194" i="1"/>
  <c r="I167" i="1"/>
  <c r="D167" i="1" s="1"/>
  <c r="J196" i="1"/>
  <c r="F196" i="1"/>
  <c r="I196" i="1"/>
  <c r="N60" i="1"/>
  <c r="O196" i="1"/>
  <c r="K60" i="1"/>
  <c r="M194" i="1"/>
  <c r="L60" i="1"/>
  <c r="J194" i="1"/>
  <c r="G60" i="1"/>
  <c r="I60" i="1"/>
  <c r="H194" i="1"/>
  <c r="H60" i="1"/>
  <c r="L194" i="1"/>
  <c r="G194" i="1"/>
  <c r="J60" i="1"/>
  <c r="F60" i="1"/>
  <c r="L31" i="1"/>
  <c r="J200" i="1"/>
  <c r="G31" i="1"/>
  <c r="E200" i="1"/>
  <c r="K31" i="1"/>
  <c r="G196" i="1"/>
  <c r="N196" i="1"/>
  <c r="K196" i="1"/>
  <c r="M31" i="1"/>
  <c r="E31" i="1"/>
  <c r="N31" i="1"/>
  <c r="J31" i="1"/>
  <c r="H31" i="1"/>
  <c r="M196" i="1"/>
  <c r="L196" i="1"/>
  <c r="K194" i="1"/>
  <c r="F194" i="1"/>
  <c r="I31" i="1"/>
  <c r="F31" i="1"/>
  <c r="O194" i="1"/>
  <c r="I194" i="1"/>
  <c r="O31" i="1"/>
  <c r="O60" i="1"/>
  <c r="E60" i="1"/>
  <c r="D163" i="1"/>
  <c r="N165" i="1"/>
  <c r="D165" i="1" s="1"/>
  <c r="N61" i="1"/>
  <c r="O168" i="1"/>
  <c r="O197" i="1" s="1"/>
  <c r="O214" i="1" s="1"/>
  <c r="L168" i="1"/>
  <c r="L197" i="1" s="1"/>
  <c r="L214" i="1" s="1"/>
  <c r="H168" i="1"/>
  <c r="H197" i="1" s="1"/>
  <c r="H214" i="1" s="1"/>
  <c r="M168" i="1"/>
  <c r="M197" i="1" s="1"/>
  <c r="M214" i="1" s="1"/>
  <c r="K168" i="1"/>
  <c r="K197" i="1" s="1"/>
  <c r="K214" i="1" s="1"/>
  <c r="J168" i="1"/>
  <c r="J197" i="1" s="1"/>
  <c r="J214" i="1" s="1"/>
  <c r="G168" i="1"/>
  <c r="G197" i="1" s="1"/>
  <c r="G214" i="1" s="1"/>
  <c r="F168" i="1"/>
  <c r="F197" i="1" s="1"/>
  <c r="F214" i="1" s="1"/>
  <c r="M60" i="1"/>
  <c r="I156" i="1"/>
  <c r="I61" i="1"/>
  <c r="H156" i="1"/>
  <c r="H61" i="1"/>
  <c r="E156" i="1"/>
  <c r="E159" i="1" s="1"/>
  <c r="E61" i="1"/>
  <c r="O156" i="1"/>
  <c r="O61" i="1"/>
  <c r="M156" i="1"/>
  <c r="M61" i="1"/>
  <c r="L156" i="1"/>
  <c r="L61" i="1"/>
  <c r="K156" i="1"/>
  <c r="K61" i="1"/>
  <c r="J156" i="1"/>
  <c r="J61" i="1"/>
  <c r="G156" i="1"/>
  <c r="G61" i="1"/>
  <c r="F156" i="1"/>
  <c r="F61" i="1"/>
  <c r="D186" i="1"/>
  <c r="E188" i="1"/>
  <c r="E180" i="1"/>
  <c r="D175" i="1"/>
  <c r="H196" i="1"/>
  <c r="E164" i="1"/>
  <c r="D164" i="1" s="1"/>
  <c r="E32" i="1"/>
  <c r="E196" i="1"/>
  <c r="L153" i="1"/>
  <c r="L32" i="1"/>
  <c r="F153" i="1"/>
  <c r="F32" i="1"/>
  <c r="N153" i="1"/>
  <c r="N159" i="1" s="1"/>
  <c r="N195" i="1" s="1"/>
  <c r="N32" i="1"/>
  <c r="M153" i="1"/>
  <c r="M32" i="1"/>
  <c r="O32" i="1"/>
  <c r="O153" i="1"/>
  <c r="K32" i="1"/>
  <c r="K153" i="1"/>
  <c r="J153" i="1"/>
  <c r="J32" i="1"/>
  <c r="I153" i="1"/>
  <c r="I32" i="1"/>
  <c r="H153" i="1"/>
  <c r="H32" i="1"/>
  <c r="G32" i="1"/>
  <c r="G153" i="1"/>
  <c r="D171" i="1" l="1"/>
  <c r="H134" i="1"/>
  <c r="O134" i="1"/>
  <c r="O159" i="1"/>
  <c r="M134" i="1"/>
  <c r="D155" i="1"/>
  <c r="D174" i="1"/>
  <c r="C215" i="1"/>
  <c r="D202" i="1"/>
  <c r="I159" i="1"/>
  <c r="L205" i="1"/>
  <c r="I205" i="1"/>
  <c r="E168" i="1"/>
  <c r="E189" i="1" s="1"/>
  <c r="N205" i="1"/>
  <c r="I168" i="1"/>
  <c r="I197" i="1" s="1"/>
  <c r="I214" i="1" s="1"/>
  <c r="F205" i="1"/>
  <c r="N168" i="1"/>
  <c r="N197" i="1" s="1"/>
  <c r="N214" i="1" s="1"/>
  <c r="O205" i="1"/>
  <c r="M205" i="1"/>
  <c r="H205" i="1"/>
  <c r="F159" i="1"/>
  <c r="F189" i="1" s="1"/>
  <c r="H159" i="1"/>
  <c r="H195" i="1" s="1"/>
  <c r="J159" i="1"/>
  <c r="J195" i="1" s="1"/>
  <c r="L159" i="1"/>
  <c r="L195" i="1" s="1"/>
  <c r="L206" i="1" s="1"/>
  <c r="J205" i="1"/>
  <c r="K159" i="1"/>
  <c r="K189" i="1" s="1"/>
  <c r="G205" i="1"/>
  <c r="D156" i="1"/>
  <c r="G159" i="1"/>
  <c r="G195" i="1" s="1"/>
  <c r="M159" i="1"/>
  <c r="M189" i="1" s="1"/>
  <c r="K205" i="1"/>
  <c r="D200" i="1"/>
  <c r="D194" i="1"/>
  <c r="E203" i="1"/>
  <c r="E217" i="1" s="1"/>
  <c r="C217" i="1" s="1"/>
  <c r="D188" i="1"/>
  <c r="D180" i="1"/>
  <c r="E201" i="1"/>
  <c r="E216" i="1" s="1"/>
  <c r="C216" i="1" s="1"/>
  <c r="D196" i="1"/>
  <c r="E205" i="1"/>
  <c r="H189" i="1"/>
  <c r="I195" i="1"/>
  <c r="N213" i="1"/>
  <c r="D153" i="1"/>
  <c r="O195" i="1"/>
  <c r="O189" i="1"/>
  <c r="E195" i="1"/>
  <c r="N218" i="1" l="1"/>
  <c r="I189" i="1"/>
  <c r="E197" i="1"/>
  <c r="E214" i="1" s="1"/>
  <c r="C214" i="1" s="1"/>
  <c r="J189" i="1"/>
  <c r="N189" i="1"/>
  <c r="L213" i="1"/>
  <c r="N206" i="1"/>
  <c r="D168" i="1"/>
  <c r="L189" i="1"/>
  <c r="F195" i="1"/>
  <c r="G189" i="1"/>
  <c r="K195" i="1"/>
  <c r="K206" i="1" s="1"/>
  <c r="D159" i="1"/>
  <c r="M195" i="1"/>
  <c r="J213" i="1"/>
  <c r="J206" i="1"/>
  <c r="E213" i="1"/>
  <c r="G213" i="1"/>
  <c r="G218" i="1" s="1"/>
  <c r="G206" i="1"/>
  <c r="O213" i="1"/>
  <c r="O218" i="1" s="1"/>
  <c r="O206" i="1"/>
  <c r="I213" i="1"/>
  <c r="I218" i="1" s="1"/>
  <c r="I206" i="1"/>
  <c r="H213" i="1"/>
  <c r="H218" i="1" s="1"/>
  <c r="H206" i="1"/>
  <c r="J222" i="1" l="1"/>
  <c r="J218" i="1"/>
  <c r="K213" i="1"/>
  <c r="L218" i="1"/>
  <c r="L221" i="1" s="1"/>
  <c r="L222" i="1" s="1"/>
  <c r="J221" i="1"/>
  <c r="E206" i="1"/>
  <c r="F206" i="1"/>
  <c r="F213" i="1"/>
  <c r="M213" i="1"/>
  <c r="M206" i="1"/>
  <c r="I221" i="1"/>
  <c r="I222" i="1" s="1"/>
  <c r="E218" i="1"/>
  <c r="M218" i="1" l="1"/>
  <c r="N221" i="1"/>
  <c r="N222" i="1" s="1"/>
  <c r="K218" i="1"/>
  <c r="K221" i="1" s="1"/>
  <c r="K222" i="1" s="1"/>
  <c r="H221" i="1"/>
  <c r="H222" i="1" s="1"/>
  <c r="F218" i="1"/>
  <c r="C213" i="1"/>
  <c r="G221" i="1"/>
  <c r="G222" i="1" s="1"/>
  <c r="M221" i="1" l="1"/>
  <c r="M222" i="1" s="1"/>
  <c r="O221" i="1"/>
  <c r="O222" i="1" s="1"/>
  <c r="D218" i="1"/>
  <c r="C218" i="1"/>
  <c r="E221" i="1" s="1"/>
  <c r="E222" i="1"/>
  <c r="F221" i="1"/>
  <c r="F222" i="1" s="1"/>
  <c r="D222" i="1" l="1"/>
  <c r="B218" i="1" s="1"/>
  <c r="B225" i="1" l="1"/>
  <c r="C227" i="1"/>
  <c r="C226" i="1"/>
  <c r="B226" i="1"/>
</calcChain>
</file>

<file path=xl/sharedStrings.xml><?xml version="1.0" encoding="utf-8"?>
<sst xmlns="http://schemas.openxmlformats.org/spreadsheetml/2006/main" count="308" uniqueCount="208">
  <si>
    <t>Оценка поселений по индикаторам, увеличение значений по которым-повышение качества  U</t>
  </si>
  <si>
    <t>№инд.</t>
  </si>
  <si>
    <t>удел. вес по прил.</t>
  </si>
  <si>
    <t>U-А</t>
  </si>
  <si>
    <t>U-Б</t>
  </si>
  <si>
    <t>U-В</t>
  </si>
  <si>
    <t>U-Г</t>
  </si>
  <si>
    <t>U-И</t>
  </si>
  <si>
    <t>U-Л</t>
  </si>
  <si>
    <t>U-М</t>
  </si>
  <si>
    <t>U-О</t>
  </si>
  <si>
    <t>U-Р</t>
  </si>
  <si>
    <t>U-С</t>
  </si>
  <si>
    <t>U-Щ</t>
  </si>
  <si>
    <t>Uмин</t>
  </si>
  <si>
    <t>Uмак</t>
  </si>
  <si>
    <t>1 раздел</t>
  </si>
  <si>
    <t>уд.в.</t>
  </si>
  <si>
    <t>2 каздел</t>
  </si>
  <si>
    <t>4 раздел</t>
  </si>
  <si>
    <t>уд.в</t>
  </si>
  <si>
    <t>5 раздел</t>
  </si>
  <si>
    <t>ВСЕГО по  индикаторам U</t>
  </si>
  <si>
    <t>Е=(мак-пок.посел)/(макс.-мин)</t>
  </si>
  <si>
    <t>Емин</t>
  </si>
  <si>
    <t>Емак</t>
  </si>
  <si>
    <t>Е-А</t>
  </si>
  <si>
    <t>Е-Б</t>
  </si>
  <si>
    <t>Е-В</t>
  </si>
  <si>
    <t>Е-Г</t>
  </si>
  <si>
    <t>Е-И</t>
  </si>
  <si>
    <t>Е-Л</t>
  </si>
  <si>
    <t>Е-М</t>
  </si>
  <si>
    <t>Е-О</t>
  </si>
  <si>
    <t>Е-Р</t>
  </si>
  <si>
    <t>Е-С</t>
  </si>
  <si>
    <t>Е-Щ</t>
  </si>
  <si>
    <t>1 Раздел</t>
  </si>
  <si>
    <t>2 раздел</t>
  </si>
  <si>
    <t>3 раздел</t>
  </si>
  <si>
    <t>Итого по индикаторм Е</t>
  </si>
  <si>
    <t>Оценка поселений по индикаторам с целевыми значениями А</t>
  </si>
  <si>
    <t>А=цел.знач=1</t>
  </si>
  <si>
    <t>А=нецел.знач=0</t>
  </si>
  <si>
    <t>А1-А</t>
  </si>
  <si>
    <t>А1-Б</t>
  </si>
  <si>
    <t>А1-В</t>
  </si>
  <si>
    <t>А1-Г</t>
  </si>
  <si>
    <t>А1-И</t>
  </si>
  <si>
    <t>А1-Л</t>
  </si>
  <si>
    <t>А1-М</t>
  </si>
  <si>
    <t>А1-О</t>
  </si>
  <si>
    <t>А1-Р</t>
  </si>
  <si>
    <t>А1-С</t>
  </si>
  <si>
    <t>А1-Щ</t>
  </si>
  <si>
    <t>цел.значение</t>
  </si>
  <si>
    <t>утвержд.</t>
  </si>
  <si>
    <t>наличие</t>
  </si>
  <si>
    <t>имеется</t>
  </si>
  <si>
    <t>итого</t>
  </si>
  <si>
    <t>расчет уд.в.</t>
  </si>
  <si>
    <t>снижение</t>
  </si>
  <si>
    <t>&lt;30%</t>
  </si>
  <si>
    <t>4  раздел</t>
  </si>
  <si>
    <t>осущ..</t>
  </si>
  <si>
    <t>выпол</t>
  </si>
  <si>
    <t>осущест.</t>
  </si>
  <si>
    <t>выпол.</t>
  </si>
  <si>
    <t>Итого</t>
  </si>
  <si>
    <t>Итого удельный вес по индикаторам А1</t>
  </si>
  <si>
    <t>Приложение 2</t>
  </si>
  <si>
    <t>Уд.в. По прил.</t>
  </si>
  <si>
    <t>для пос. по 136 ст.БК</t>
  </si>
  <si>
    <t>Цел. Значение</t>
  </si>
  <si>
    <t>А2-А</t>
  </si>
  <si>
    <t>А2-Б</t>
  </si>
  <si>
    <t>А2-В</t>
  </si>
  <si>
    <t>А2-Г</t>
  </si>
  <si>
    <t>А2-И</t>
  </si>
  <si>
    <t>А2-Л</t>
  </si>
  <si>
    <t>А2-М</t>
  </si>
  <si>
    <t>А2-О</t>
  </si>
  <si>
    <t>А2-Р</t>
  </si>
  <si>
    <t>А2-С</t>
  </si>
  <si>
    <t>А2-Щ</t>
  </si>
  <si>
    <t>&lt;1или=1</t>
  </si>
  <si>
    <t>1 или 0</t>
  </si>
  <si>
    <t>&lt;0,5</t>
  </si>
  <si>
    <t>&lt;0,15 или=0,15</t>
  </si>
  <si>
    <t>&lt;0,1или=0,1</t>
  </si>
  <si>
    <t>&lt;0,03или=0,03</t>
  </si>
  <si>
    <t>&lt;1,0или=1,0</t>
  </si>
  <si>
    <t>выполняется</t>
  </si>
  <si>
    <t>соблюдены</t>
  </si>
  <si>
    <t>Итого по индикаторам А2 Приложения 2</t>
  </si>
  <si>
    <t>Y= сумма по направлениям(оценка по индикаторам*уд.в. По направлениям согласно Прил.)</t>
  </si>
  <si>
    <t>Индикаторы</t>
  </si>
  <si>
    <t>Уд.в. по направл..</t>
  </si>
  <si>
    <t>кол-во показателей</t>
  </si>
  <si>
    <t>средняя оценка</t>
  </si>
  <si>
    <t>Y-А</t>
  </si>
  <si>
    <t>Y-Б</t>
  </si>
  <si>
    <t>Y-В</t>
  </si>
  <si>
    <t>Y-Г</t>
  </si>
  <si>
    <t>Y-И</t>
  </si>
  <si>
    <t>Y-Л</t>
  </si>
  <si>
    <t>Y-М</t>
  </si>
  <si>
    <t>Y-О</t>
  </si>
  <si>
    <t>YР</t>
  </si>
  <si>
    <t>Y-С</t>
  </si>
  <si>
    <t>Y-Щ</t>
  </si>
  <si>
    <t>Итого по 1 разд.</t>
  </si>
  <si>
    <t>Итого по 2 разделу</t>
  </si>
  <si>
    <t>Итого по разделу 3</t>
  </si>
  <si>
    <t>Итого по 4 разделу</t>
  </si>
  <si>
    <t>Итого по 5 разделу</t>
  </si>
  <si>
    <t>Всего по направлениям</t>
  </si>
  <si>
    <t>Итоговые показатели по направлениям</t>
  </si>
  <si>
    <t>Итого по 1 разделу</t>
  </si>
  <si>
    <t>Удел. вес по 1 разделу</t>
  </si>
  <si>
    <t>Удел. вес по 2  разделу</t>
  </si>
  <si>
    <t>Итого по 3 разделу</t>
  </si>
  <si>
    <t>Удел. вес по 3  разделу</t>
  </si>
  <si>
    <t>Удел. вес по 4  разделу</t>
  </si>
  <si>
    <t>Удел. вес по 5  разделу</t>
  </si>
  <si>
    <t>Оценка всего</t>
  </si>
  <si>
    <t>уд.вес всего</t>
  </si>
  <si>
    <t>Расчет комплексной оценки по поселениям (Z)</t>
  </si>
  <si>
    <t>Z=сумма показат по направл.*уд.вес по направлениям согласно прил.</t>
  </si>
  <si>
    <t>кол-во показ.</t>
  </si>
  <si>
    <t>А</t>
  </si>
  <si>
    <t>Б</t>
  </si>
  <si>
    <t>В</t>
  </si>
  <si>
    <t>Г</t>
  </si>
  <si>
    <t>И</t>
  </si>
  <si>
    <t>Л</t>
  </si>
  <si>
    <t>М</t>
  </si>
  <si>
    <t>О</t>
  </si>
  <si>
    <t>Р</t>
  </si>
  <si>
    <t>С</t>
  </si>
  <si>
    <t>Щ</t>
  </si>
  <si>
    <t>Итого по разделу1</t>
  </si>
  <si>
    <t>Итого по разделу2</t>
  </si>
  <si>
    <t>Итого по разделу3</t>
  </si>
  <si>
    <t>Итого по разделу4</t>
  </si>
  <si>
    <t>Итого по разделу5</t>
  </si>
  <si>
    <t>среднеквадр. Отклонение</t>
  </si>
  <si>
    <t>Средняя оценка</t>
  </si>
  <si>
    <t>Z-А</t>
  </si>
  <si>
    <t>Итоговая степень качества управления</t>
  </si>
  <si>
    <t>среднеквадратичное отклонение</t>
  </si>
  <si>
    <t>Интервал комплексных оценок</t>
  </si>
  <si>
    <t>1 степень</t>
  </si>
  <si>
    <t>2 степень</t>
  </si>
  <si>
    <t>3 степень</t>
  </si>
  <si>
    <t>от</t>
  </si>
  <si>
    <t>до</t>
  </si>
  <si>
    <t>V-Б</t>
  </si>
  <si>
    <t>V-В</t>
  </si>
  <si>
    <t>V-Г</t>
  </si>
  <si>
    <t>V-И</t>
  </si>
  <si>
    <t>V-Л</t>
  </si>
  <si>
    <t>V-М</t>
  </si>
  <si>
    <t>V-О</t>
  </si>
  <si>
    <t>V-Р</t>
  </si>
  <si>
    <t>V-С</t>
  </si>
  <si>
    <t>V-Щ</t>
  </si>
  <si>
    <t>U=(пок.поселений-мин)/(мак-мин)</t>
  </si>
  <si>
    <t>Оценка качества по индикаторам, снижение значения по которым-повышение качества(Е)</t>
  </si>
  <si>
    <t>всего</t>
  </si>
  <si>
    <t>Итого оценка по индикаторам А1</t>
  </si>
  <si>
    <t>индикатор</t>
  </si>
  <si>
    <t>уд.вес</t>
  </si>
  <si>
    <t>оценка значения индикатора</t>
  </si>
  <si>
    <t>оценка качества индикатора</t>
  </si>
  <si>
    <t>Оценка качества отдельного направления(Y)</t>
  </si>
  <si>
    <t>1.1</t>
  </si>
  <si>
    <t>2.6</t>
  </si>
  <si>
    <t>4.1</t>
  </si>
  <si>
    <t>5.4</t>
  </si>
  <si>
    <t>5.6</t>
  </si>
  <si>
    <t>1.4</t>
  </si>
  <si>
    <t>2.1</t>
  </si>
  <si>
    <t>2.4</t>
  </si>
  <si>
    <t>2.7</t>
  </si>
  <si>
    <t>2.5</t>
  </si>
  <si>
    <t>3.1</t>
  </si>
  <si>
    <t>3.5</t>
  </si>
  <si>
    <t>1.2</t>
  </si>
  <si>
    <t>1.3</t>
  </si>
  <si>
    <t>1.5</t>
  </si>
  <si>
    <t>1.6</t>
  </si>
  <si>
    <t>2.2</t>
  </si>
  <si>
    <t>2.8</t>
  </si>
  <si>
    <t>2.9</t>
  </si>
  <si>
    <t>3.2</t>
  </si>
  <si>
    <t>3.3</t>
  </si>
  <si>
    <t>3.4</t>
  </si>
  <si>
    <t>4.2</t>
  </si>
  <si>
    <t>4.3</t>
  </si>
  <si>
    <t>4.4</t>
  </si>
  <si>
    <t>4.5</t>
  </si>
  <si>
    <t>5.1</t>
  </si>
  <si>
    <t>5.2</t>
  </si>
  <si>
    <t>5.3</t>
  </si>
  <si>
    <t>5.5</t>
  </si>
  <si>
    <t>5.7</t>
  </si>
  <si>
    <t>РАСЧЕТ комплексной оценки качества по поселениям Аксайского района за 2019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</si>
</sst>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6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11"/>
      <name val="Arial Cyr"/>
      <charset val="204"/>
    </font>
    <font>
      <sz val="9"/>
      <name val="Arial Cyr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7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 wrapText="1"/>
    </xf>
    <xf numFmtId="0" fontId="0" fillId="2" borderId="0" xfId="0" applyFill="1"/>
    <xf numFmtId="2" fontId="0" fillId="2" borderId="1" xfId="0" applyNumberForma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 wrapText="1"/>
    </xf>
    <xf numFmtId="0" fontId="0" fillId="3" borderId="0" xfId="0" applyFill="1"/>
    <xf numFmtId="164" fontId="0" fillId="0" borderId="1" xfId="0" applyNumberFormat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164" fontId="0" fillId="0" borderId="0" xfId="0" applyNumberFormat="1"/>
    <xf numFmtId="164" fontId="0" fillId="4" borderId="1" xfId="0" applyNumberFormat="1" applyFill="1" applyBorder="1" applyAlignment="1">
      <alignment horizontal="center" vertical="center" wrapText="1"/>
    </xf>
    <xf numFmtId="2" fontId="0" fillId="4" borderId="1" xfId="0" applyNumberFormat="1" applyFill="1" applyBorder="1" applyAlignment="1">
      <alignment horizontal="center" vertical="center" wrapText="1"/>
    </xf>
    <xf numFmtId="0" fontId="0" fillId="4" borderId="0" xfId="0" applyFill="1"/>
    <xf numFmtId="164" fontId="0" fillId="5" borderId="1" xfId="0" applyNumberFormat="1" applyFill="1" applyBorder="1" applyAlignment="1">
      <alignment horizontal="center" vertical="center" wrapText="1"/>
    </xf>
    <xf numFmtId="2" fontId="0" fillId="5" borderId="1" xfId="0" applyNumberFormat="1" applyFill="1" applyBorder="1" applyAlignment="1">
      <alignment horizontal="center" vertical="center" wrapText="1"/>
    </xf>
    <xf numFmtId="0" fontId="0" fillId="5" borderId="0" xfId="0" applyFill="1"/>
    <xf numFmtId="2" fontId="2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/>
    <xf numFmtId="16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164" fontId="2" fillId="6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0" xfId="0" applyFont="1" applyFill="1"/>
    <xf numFmtId="0" fontId="2" fillId="0" borderId="0" xfId="0" applyFont="1"/>
    <xf numFmtId="164" fontId="2" fillId="4" borderId="1" xfId="0" applyNumberFormat="1" applyFont="1" applyFill="1" applyBorder="1" applyAlignment="1">
      <alignment horizontal="center" vertical="center"/>
    </xf>
    <xf numFmtId="0" fontId="2" fillId="4" borderId="0" xfId="0" applyFont="1" applyFill="1"/>
    <xf numFmtId="164" fontId="2" fillId="4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wrapText="1"/>
    </xf>
    <xf numFmtId="2" fontId="0" fillId="0" borderId="1" xfId="0" applyNumberFormat="1" applyBorder="1" applyAlignment="1">
      <alignment horizontal="center" wrapText="1"/>
    </xf>
    <xf numFmtId="164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wrapText="1"/>
    </xf>
    <xf numFmtId="0" fontId="2" fillId="2" borderId="0" xfId="0" applyFont="1" applyFill="1"/>
    <xf numFmtId="164" fontId="2" fillId="4" borderId="1" xfId="0" applyNumberFormat="1" applyFont="1" applyFill="1" applyBorder="1" applyAlignment="1">
      <alignment horizontal="center" wrapText="1"/>
    </xf>
    <xf numFmtId="2" fontId="2" fillId="4" borderId="1" xfId="0" applyNumberFormat="1" applyFont="1" applyFill="1" applyBorder="1" applyAlignment="1">
      <alignment horizontal="center" wrapText="1"/>
    </xf>
    <xf numFmtId="164" fontId="2" fillId="0" borderId="1" xfId="0" applyNumberFormat="1" applyFont="1" applyBorder="1"/>
    <xf numFmtId="0" fontId="2" fillId="0" borderId="1" xfId="0" applyFont="1" applyBorder="1"/>
    <xf numFmtId="164" fontId="2" fillId="0" borderId="1" xfId="0" applyNumberFormat="1" applyFont="1" applyBorder="1" applyAlignment="1">
      <alignment wrapText="1"/>
    </xf>
    <xf numFmtId="2" fontId="2" fillId="0" borderId="1" xfId="0" applyNumberFormat="1" applyFont="1" applyBorder="1"/>
    <xf numFmtId="2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2" fontId="0" fillId="0" borderId="0" xfId="0" applyNumberFormat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2" fontId="0" fillId="6" borderId="1" xfId="0" applyNumberFormat="1" applyFill="1" applyBorder="1" applyAlignment="1">
      <alignment horizontal="center" vertical="center" wrapText="1"/>
    </xf>
    <xf numFmtId="0" fontId="0" fillId="6" borderId="0" xfId="0" applyFill="1"/>
    <xf numFmtId="2" fontId="0" fillId="0" borderId="1" xfId="0" applyNumberFormat="1" applyFill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0" fillId="0" borderId="0" xfId="0" applyNumberForma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164" fontId="0" fillId="5" borderId="0" xfId="0" applyNumberFormat="1" applyFill="1"/>
    <xf numFmtId="164" fontId="2" fillId="5" borderId="1" xfId="0" applyNumberFormat="1" applyFont="1" applyFill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/>
    </xf>
    <xf numFmtId="2" fontId="0" fillId="5" borderId="1" xfId="0" applyNumberFormat="1" applyFill="1" applyBorder="1" applyAlignment="1">
      <alignment horizontal="center" wrapText="1"/>
    </xf>
    <xf numFmtId="2" fontId="2" fillId="5" borderId="1" xfId="0" applyNumberFormat="1" applyFont="1" applyFill="1" applyBorder="1" applyAlignment="1">
      <alignment horizontal="center" wrapText="1"/>
    </xf>
    <xf numFmtId="164" fontId="2" fillId="5" borderId="1" xfId="0" applyNumberFormat="1" applyFont="1" applyFill="1" applyBorder="1" applyAlignment="1">
      <alignment horizontal="center" wrapText="1"/>
    </xf>
    <xf numFmtId="2" fontId="2" fillId="5" borderId="2" xfId="0" applyNumberFormat="1" applyFont="1" applyFill="1" applyBorder="1" applyAlignment="1">
      <alignment horizontal="center" wrapText="1"/>
    </xf>
    <xf numFmtId="164" fontId="2" fillId="5" borderId="1" xfId="0" applyNumberFormat="1" applyFont="1" applyFill="1" applyBorder="1" applyAlignment="1">
      <alignment horizontal="center"/>
    </xf>
    <xf numFmtId="164" fontId="0" fillId="5" borderId="1" xfId="0" applyNumberFormat="1" applyFill="1" applyBorder="1"/>
    <xf numFmtId="164" fontId="2" fillId="5" borderId="1" xfId="0" applyNumberFormat="1" applyFont="1" applyFill="1" applyBorder="1"/>
    <xf numFmtId="2" fontId="2" fillId="5" borderId="1" xfId="0" applyNumberFormat="1" applyFont="1" applyFill="1" applyBorder="1" applyAlignment="1">
      <alignment horizontal="center" vertical="center" wrapText="1"/>
    </xf>
    <xf numFmtId="2" fontId="1" fillId="5" borderId="1" xfId="0" applyNumberFormat="1" applyFont="1" applyFill="1" applyBorder="1" applyAlignment="1">
      <alignment horizontal="center" vertical="center" wrapText="1"/>
    </xf>
    <xf numFmtId="2" fontId="0" fillId="5" borderId="0" xfId="0" applyNumberFormat="1" applyFill="1" applyBorder="1" applyAlignment="1">
      <alignment horizontal="center" vertical="center" wrapText="1"/>
    </xf>
    <xf numFmtId="2" fontId="0" fillId="5" borderId="0" xfId="0" applyNumberFormat="1" applyFill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0" fontId="2" fillId="0" borderId="0" xfId="0" applyFont="1" applyFill="1"/>
    <xf numFmtId="164" fontId="0" fillId="7" borderId="1" xfId="0" applyNumberFormat="1" applyFill="1" applyBorder="1" applyAlignment="1">
      <alignment horizontal="center" vertical="center" wrapText="1"/>
    </xf>
    <xf numFmtId="164" fontId="2" fillId="7" borderId="1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2" fontId="0" fillId="7" borderId="1" xfId="0" applyNumberFormat="1" applyFill="1" applyBorder="1" applyAlignment="1">
      <alignment horizontal="center" vertical="center" wrapText="1"/>
    </xf>
    <xf numFmtId="2" fontId="0" fillId="7" borderId="1" xfId="0" applyNumberFormat="1" applyFill="1" applyBorder="1" applyAlignment="1">
      <alignment horizontal="center" vertical="center"/>
    </xf>
    <xf numFmtId="0" fontId="2" fillId="0" borderId="0" xfId="0" applyFont="1" applyBorder="1"/>
    <xf numFmtId="0" fontId="0" fillId="0" borderId="1" xfId="0" applyFill="1" applyBorder="1" applyAlignment="1">
      <alignment horizontal="center" vertical="center" wrapText="1"/>
    </xf>
    <xf numFmtId="0" fontId="0" fillId="0" borderId="0" xfId="0" applyFill="1"/>
    <xf numFmtId="2" fontId="0" fillId="5" borderId="3" xfId="0" applyNumberFormat="1" applyFill="1" applyBorder="1" applyAlignment="1">
      <alignment horizontal="center" vertical="center" wrapText="1"/>
    </xf>
    <xf numFmtId="0" fontId="0" fillId="0" borderId="3" xfId="0" applyBorder="1"/>
    <xf numFmtId="0" fontId="2" fillId="6" borderId="3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/>
    </xf>
    <xf numFmtId="2" fontId="0" fillId="7" borderId="3" xfId="0" applyNumberFormat="1" applyFill="1" applyBorder="1" applyAlignment="1">
      <alignment horizontal="center" vertical="center"/>
    </xf>
    <xf numFmtId="2" fontId="0" fillId="2" borderId="3" xfId="0" applyNumberFormat="1" applyFill="1" applyBorder="1" applyAlignment="1">
      <alignment horizontal="center" vertical="center"/>
    </xf>
    <xf numFmtId="2" fontId="0" fillId="7" borderId="3" xfId="0" applyNumberForma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2" fontId="0" fillId="0" borderId="3" xfId="0" applyNumberFormat="1" applyFill="1" applyBorder="1" applyAlignment="1">
      <alignment horizontal="center" vertical="center" wrapText="1"/>
    </xf>
    <xf numFmtId="2" fontId="0" fillId="3" borderId="3" xfId="0" applyNumberFormat="1" applyFill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164" fontId="0" fillId="5" borderId="3" xfId="0" applyNumberFormat="1" applyFill="1" applyBorder="1" applyAlignment="1">
      <alignment horizontal="center" vertical="center" wrapText="1"/>
    </xf>
    <xf numFmtId="164" fontId="0" fillId="4" borderId="3" xfId="0" applyNumberFormat="1" applyFill="1" applyBorder="1" applyAlignment="1">
      <alignment horizontal="center" vertical="center" wrapText="1"/>
    </xf>
    <xf numFmtId="2" fontId="0" fillId="4" borderId="3" xfId="0" applyNumberFormat="1" applyFill="1" applyBorder="1" applyAlignment="1">
      <alignment horizontal="center"/>
    </xf>
    <xf numFmtId="164" fontId="2" fillId="4" borderId="3" xfId="0" applyNumberFormat="1" applyFont="1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wrapText="1"/>
    </xf>
    <xf numFmtId="2" fontId="0" fillId="0" borderId="3" xfId="0" applyNumberFormat="1" applyBorder="1" applyAlignment="1">
      <alignment horizontal="center"/>
    </xf>
    <xf numFmtId="2" fontId="2" fillId="2" borderId="3" xfId="0" applyNumberFormat="1" applyFont="1" applyFill="1" applyBorder="1" applyAlignment="1">
      <alignment horizontal="center" wrapText="1"/>
    </xf>
    <xf numFmtId="2" fontId="2" fillId="4" borderId="3" xfId="0" applyNumberFormat="1" applyFont="1" applyFill="1" applyBorder="1" applyAlignment="1">
      <alignment horizontal="center" wrapText="1"/>
    </xf>
    <xf numFmtId="164" fontId="2" fillId="0" borderId="3" xfId="0" applyNumberFormat="1" applyFont="1" applyBorder="1" applyAlignment="1">
      <alignment horizontal="center" wrapText="1"/>
    </xf>
    <xf numFmtId="2" fontId="2" fillId="0" borderId="4" xfId="0" applyNumberFormat="1" applyFont="1" applyBorder="1" applyAlignment="1">
      <alignment horizontal="center" wrapText="1"/>
    </xf>
    <xf numFmtId="2" fontId="2" fillId="0" borderId="3" xfId="0" applyNumberFormat="1" applyFont="1" applyBorder="1" applyAlignment="1">
      <alignment horizontal="center" wrapText="1"/>
    </xf>
    <xf numFmtId="2" fontId="2" fillId="0" borderId="3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1" fontId="0" fillId="0" borderId="3" xfId="0" applyNumberForma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Fill="1" applyBorder="1"/>
    <xf numFmtId="0" fontId="0" fillId="2" borderId="0" xfId="0" applyFill="1" applyBorder="1"/>
    <xf numFmtId="0" fontId="0" fillId="0" borderId="0" xfId="0" applyFill="1" applyBorder="1"/>
    <xf numFmtId="0" fontId="0" fillId="3" borderId="0" xfId="0" applyFill="1" applyBorder="1"/>
    <xf numFmtId="0" fontId="0" fillId="4" borderId="0" xfId="0" applyFill="1" applyBorder="1"/>
    <xf numFmtId="0" fontId="0" fillId="5" borderId="0" xfId="0" applyFill="1" applyBorder="1"/>
    <xf numFmtId="0" fontId="2" fillId="6" borderId="0" xfId="0" applyFont="1" applyFill="1" applyBorder="1"/>
    <xf numFmtId="0" fontId="2" fillId="4" borderId="0" xfId="0" applyFont="1" applyFill="1" applyBorder="1"/>
    <xf numFmtId="0" fontId="2" fillId="2" borderId="0" xfId="0" applyFont="1" applyFill="1" applyBorder="1"/>
    <xf numFmtId="2" fontId="0" fillId="0" borderId="0" xfId="0" applyNumberFormat="1" applyFill="1" applyBorder="1" applyAlignment="1">
      <alignment horizontal="center" wrapText="1"/>
    </xf>
    <xf numFmtId="2" fontId="0" fillId="0" borderId="0" xfId="0" applyNumberFormat="1" applyFill="1" applyBorder="1" applyAlignment="1">
      <alignment horizontal="center"/>
    </xf>
    <xf numFmtId="2" fontId="0" fillId="0" borderId="0" xfId="0" applyNumberFormat="1" applyBorder="1"/>
    <xf numFmtId="0" fontId="0" fillId="6" borderId="0" xfId="0" applyFill="1" applyBorder="1"/>
    <xf numFmtId="165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/>
    <xf numFmtId="165" fontId="0" fillId="8" borderId="1" xfId="0" applyNumberFormat="1" applyFill="1" applyBorder="1" applyAlignment="1">
      <alignment horizontal="center" vertical="center" wrapText="1"/>
    </xf>
    <xf numFmtId="165" fontId="0" fillId="8" borderId="3" xfId="0" applyNumberFormat="1" applyFill="1" applyBorder="1" applyAlignment="1">
      <alignment horizontal="center" vertical="center" wrapText="1"/>
    </xf>
    <xf numFmtId="2" fontId="0" fillId="8" borderId="1" xfId="0" applyNumberFormat="1" applyFill="1" applyBorder="1" applyAlignment="1">
      <alignment horizontal="center" vertical="center" wrapText="1"/>
    </xf>
    <xf numFmtId="2" fontId="0" fillId="8" borderId="3" xfId="0" applyNumberFormat="1" applyFill="1" applyBorder="1" applyAlignment="1">
      <alignment horizontal="center" vertical="center" wrapText="1"/>
    </xf>
    <xf numFmtId="2" fontId="0" fillId="9" borderId="1" xfId="0" applyNumberFormat="1" applyFill="1" applyBorder="1" applyAlignment="1">
      <alignment horizontal="center" vertical="center" wrapText="1"/>
    </xf>
    <xf numFmtId="2" fontId="2" fillId="9" borderId="1" xfId="0" applyNumberFormat="1" applyFont="1" applyFill="1" applyBorder="1" applyAlignment="1">
      <alignment horizontal="center" vertical="center" wrapText="1"/>
    </xf>
    <xf numFmtId="49" fontId="0" fillId="9" borderId="1" xfId="0" applyNumberForma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2" fillId="9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0" fillId="5" borderId="1" xfId="0" applyNumberForma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wrapText="1"/>
    </xf>
    <xf numFmtId="165" fontId="0" fillId="8" borderId="11" xfId="0" applyNumberFormat="1" applyFill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wrapText="1"/>
    </xf>
    <xf numFmtId="164" fontId="0" fillId="0" borderId="6" xfId="0" applyNumberFormat="1" applyBorder="1" applyAlignment="1">
      <alignment horizontal="center" wrapText="1"/>
    </xf>
    <xf numFmtId="2" fontId="0" fillId="0" borderId="3" xfId="0" applyNumberFormat="1" applyBorder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 wrapText="1"/>
    </xf>
    <xf numFmtId="164" fontId="2" fillId="10" borderId="0" xfId="0" applyNumberFormat="1" applyFont="1" applyFill="1" applyAlignment="1">
      <alignment horizontal="center"/>
    </xf>
    <xf numFmtId="2" fontId="2" fillId="0" borderId="3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6" xfId="0" applyNumberFormat="1" applyFill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 wrapText="1"/>
    </xf>
    <xf numFmtId="2" fontId="0" fillId="5" borderId="3" xfId="0" applyNumberFormat="1" applyFill="1" applyBorder="1" applyAlignment="1">
      <alignment horizontal="center" vertical="center" wrapText="1"/>
    </xf>
    <xf numFmtId="2" fontId="0" fillId="5" borderId="6" xfId="0" applyNumberFormat="1" applyFill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wrapText="1"/>
    </xf>
    <xf numFmtId="164" fontId="2" fillId="0" borderId="9" xfId="0" applyNumberFormat="1" applyFont="1" applyBorder="1" applyAlignment="1">
      <alignment horizontal="center" wrapText="1"/>
    </xf>
    <xf numFmtId="164" fontId="2" fillId="0" borderId="10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32"/>
  <sheetViews>
    <sheetView tabSelected="1" view="pageBreakPreview" zoomScaleNormal="100" workbookViewId="0">
      <selection activeCell="E222" sqref="E222"/>
    </sheetView>
  </sheetViews>
  <sheetFormatPr defaultRowHeight="12.75" x14ac:dyDescent="0.2"/>
  <cols>
    <col min="1" max="1" width="18" style="14" customWidth="1"/>
    <col min="2" max="2" width="12" style="62" customWidth="1"/>
    <col min="3" max="3" width="9" customWidth="1"/>
    <col min="4" max="4" width="10.28515625" customWidth="1"/>
    <col min="5" max="5" width="10.42578125" customWidth="1"/>
    <col min="6" max="6" width="9.42578125" customWidth="1"/>
    <col min="7" max="7" width="8.140625" customWidth="1"/>
    <col min="8" max="8" width="9.5703125" customWidth="1"/>
    <col min="10" max="11" width="8.7109375" customWidth="1"/>
    <col min="12" max="12" width="8.85546875" customWidth="1"/>
    <col min="13" max="13" width="9" customWidth="1"/>
    <col min="14" max="14" width="8.42578125" customWidth="1"/>
    <col min="15" max="15" width="10" customWidth="1"/>
    <col min="16" max="35" width="12.5703125" style="115" customWidth="1"/>
    <col min="36" max="36" width="9.140625" style="115"/>
  </cols>
  <sheetData>
    <row r="1" spans="1:36" x14ac:dyDescent="0.2">
      <c r="B1" s="150" t="s">
        <v>207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</row>
    <row r="2" spans="1:36" ht="12.75" customHeight="1" x14ac:dyDescent="0.2">
      <c r="A2" s="159" t="s">
        <v>0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</row>
    <row r="3" spans="1:36" x14ac:dyDescent="0.2">
      <c r="A3" s="11"/>
      <c r="B3" s="76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88"/>
    </row>
    <row r="4" spans="1:36" ht="17.25" customHeight="1" x14ac:dyDescent="0.2">
      <c r="A4" s="161" t="s">
        <v>167</v>
      </c>
      <c r="B4" s="161"/>
      <c r="C4" s="161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88"/>
    </row>
    <row r="5" spans="1:36" s="29" customFormat="1" ht="25.5" x14ac:dyDescent="0.2">
      <c r="A5" s="26" t="s">
        <v>1</v>
      </c>
      <c r="B5" s="61" t="s">
        <v>2</v>
      </c>
      <c r="C5" s="27" t="s">
        <v>14</v>
      </c>
      <c r="D5" s="27" t="s">
        <v>15</v>
      </c>
      <c r="E5" s="27" t="s">
        <v>3</v>
      </c>
      <c r="F5" s="27" t="s">
        <v>4</v>
      </c>
      <c r="G5" s="27" t="s">
        <v>5</v>
      </c>
      <c r="H5" s="27" t="s">
        <v>6</v>
      </c>
      <c r="I5" s="27" t="s">
        <v>7</v>
      </c>
      <c r="J5" s="27" t="s">
        <v>8</v>
      </c>
      <c r="K5" s="27" t="s">
        <v>9</v>
      </c>
      <c r="L5" s="27" t="s">
        <v>10</v>
      </c>
      <c r="M5" s="27" t="s">
        <v>11</v>
      </c>
      <c r="N5" s="27" t="s">
        <v>12</v>
      </c>
      <c r="O5" s="89" t="s">
        <v>13</v>
      </c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</row>
    <row r="6" spans="1:36" s="77" customFormat="1" x14ac:dyDescent="0.2">
      <c r="A6" s="78" t="s">
        <v>16</v>
      </c>
      <c r="B6" s="79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90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</row>
    <row r="7" spans="1:36" x14ac:dyDescent="0.2">
      <c r="A7" s="137" t="s">
        <v>176</v>
      </c>
      <c r="B7" s="18">
        <v>2.4</v>
      </c>
      <c r="C7" s="2">
        <v>0.56999999999999995</v>
      </c>
      <c r="D7" s="2">
        <v>0.97</v>
      </c>
      <c r="E7" s="3">
        <f>(E9-C7)/(D7-C7)</f>
        <v>0.97499999999999998</v>
      </c>
      <c r="F7" s="3">
        <f>(F9-C7)/(D7-C7)</f>
        <v>0.75000000000000011</v>
      </c>
      <c r="G7" s="3">
        <f>(G9-C7)/(D7-C7)</f>
        <v>5.0000000000000044E-2</v>
      </c>
      <c r="H7" s="3">
        <f>(H9-C7)/(D7-C7)</f>
        <v>0.37500000000000006</v>
      </c>
      <c r="I7" s="3">
        <f>(I9-C7)/(D7-C7)</f>
        <v>7.5000000000000067E-2</v>
      </c>
      <c r="J7" s="3">
        <f>(J9-C7)/(D7-C7)</f>
        <v>0</v>
      </c>
      <c r="K7" s="3">
        <f>(K9-C7)/(D7-C7)</f>
        <v>0.57500000000000018</v>
      </c>
      <c r="L7" s="3">
        <f>(L9-C7)/(D7-C7)</f>
        <v>0.625</v>
      </c>
      <c r="M7" s="3">
        <f>(M9-C7)/(D7-C7)</f>
        <v>0.40000000000000008</v>
      </c>
      <c r="N7" s="3">
        <f>(N9-C7)/(D7-C7)</f>
        <v>1</v>
      </c>
      <c r="O7" s="60">
        <f>(O9-C7)/(D7-C7)</f>
        <v>7.5000000000000067E-2</v>
      </c>
      <c r="P7" s="121" t="s">
        <v>173</v>
      </c>
    </row>
    <row r="8" spans="1:36" s="7" customFormat="1" x14ac:dyDescent="0.2">
      <c r="A8" s="12"/>
      <c r="B8" s="18"/>
      <c r="C8" s="5"/>
      <c r="D8" s="5" t="s">
        <v>17</v>
      </c>
      <c r="E8" s="6">
        <f>E7*2.4</f>
        <v>2.34</v>
      </c>
      <c r="F8" s="6">
        <f t="shared" ref="F8:O8" si="0">F7*2.4</f>
        <v>1.8000000000000003</v>
      </c>
      <c r="G8" s="6">
        <f>G7*2.4</f>
        <v>0.12000000000000011</v>
      </c>
      <c r="H8" s="6">
        <f t="shared" si="0"/>
        <v>0.90000000000000013</v>
      </c>
      <c r="I8" s="6">
        <f t="shared" si="0"/>
        <v>0.18000000000000016</v>
      </c>
      <c r="J8" s="6">
        <f t="shared" si="0"/>
        <v>0</v>
      </c>
      <c r="K8" s="6">
        <f t="shared" si="0"/>
        <v>1.3800000000000003</v>
      </c>
      <c r="L8" s="6">
        <f t="shared" si="0"/>
        <v>1.5</v>
      </c>
      <c r="M8" s="6">
        <f t="shared" si="0"/>
        <v>0.96000000000000019</v>
      </c>
      <c r="N8" s="6">
        <f t="shared" si="0"/>
        <v>2.4</v>
      </c>
      <c r="O8" s="91">
        <f t="shared" si="0"/>
        <v>0.18000000000000016</v>
      </c>
      <c r="P8" s="121" t="s">
        <v>174</v>
      </c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</row>
    <row r="9" spans="1:36" x14ac:dyDescent="0.2">
      <c r="B9" s="18"/>
      <c r="C9" s="2"/>
      <c r="D9" s="2" t="s">
        <v>171</v>
      </c>
      <c r="E9" s="3">
        <v>0.96</v>
      </c>
      <c r="F9" s="3">
        <v>0.87</v>
      </c>
      <c r="G9" s="3">
        <v>0.59</v>
      </c>
      <c r="H9" s="3">
        <v>0.72</v>
      </c>
      <c r="I9" s="3">
        <v>0.6</v>
      </c>
      <c r="J9" s="3">
        <v>0.56999999999999995</v>
      </c>
      <c r="K9" s="3">
        <v>0.8</v>
      </c>
      <c r="L9" s="3">
        <v>0.82</v>
      </c>
      <c r="M9" s="3">
        <v>0.73</v>
      </c>
      <c r="N9" s="3">
        <v>0.97</v>
      </c>
      <c r="O9" s="60">
        <v>0.6</v>
      </c>
      <c r="P9" s="121"/>
    </row>
    <row r="10" spans="1:36" ht="0.75" customHeight="1" x14ac:dyDescent="0.2">
      <c r="B10" s="18"/>
      <c r="C10" s="2"/>
      <c r="D10" s="2"/>
      <c r="E10" s="3"/>
      <c r="F10" s="3"/>
      <c r="G10" s="3"/>
      <c r="H10" s="3"/>
      <c r="I10" s="3"/>
      <c r="J10" s="3"/>
      <c r="K10" s="3"/>
      <c r="L10" s="3"/>
      <c r="M10" s="3"/>
      <c r="N10" s="3"/>
      <c r="O10" s="60"/>
    </row>
    <row r="11" spans="1:36" hidden="1" x14ac:dyDescent="0.2">
      <c r="B11" s="18"/>
      <c r="C11" s="2"/>
      <c r="D11" s="2"/>
      <c r="E11" s="3"/>
      <c r="F11" s="3"/>
      <c r="G11" s="3"/>
      <c r="H11" s="3"/>
      <c r="I11" s="3"/>
      <c r="J11" s="3"/>
      <c r="K11" s="3"/>
      <c r="L11" s="3"/>
      <c r="M11" s="3"/>
      <c r="N11" s="3"/>
      <c r="O11" s="60"/>
    </row>
    <row r="12" spans="1:36" hidden="1" x14ac:dyDescent="0.2">
      <c r="B12" s="18"/>
      <c r="C12" s="2"/>
      <c r="D12" s="2"/>
      <c r="E12" s="3"/>
      <c r="F12" s="3"/>
      <c r="G12" s="3"/>
      <c r="H12" s="3"/>
      <c r="I12" s="3"/>
      <c r="J12" s="3"/>
      <c r="K12" s="3"/>
      <c r="L12" s="3"/>
      <c r="M12" s="4"/>
      <c r="N12" s="4"/>
      <c r="O12" s="92"/>
    </row>
    <row r="13" spans="1:36" x14ac:dyDescent="0.2">
      <c r="A13" s="11"/>
      <c r="B13" s="18"/>
      <c r="C13" s="2"/>
      <c r="D13" s="2"/>
      <c r="E13" s="3"/>
      <c r="F13" s="3"/>
      <c r="G13" s="3"/>
      <c r="H13" s="3"/>
      <c r="I13" s="3"/>
      <c r="J13" s="3"/>
      <c r="K13" s="3"/>
      <c r="L13" s="3"/>
      <c r="M13" s="4"/>
      <c r="N13" s="4"/>
      <c r="O13" s="92"/>
    </row>
    <row r="14" spans="1:36" x14ac:dyDescent="0.2">
      <c r="A14" s="78" t="s">
        <v>18</v>
      </c>
      <c r="B14" s="78"/>
      <c r="C14" s="81"/>
      <c r="D14" s="81"/>
      <c r="E14" s="82"/>
      <c r="F14" s="82"/>
      <c r="G14" s="82"/>
      <c r="H14" s="82"/>
      <c r="I14" s="82"/>
      <c r="J14" s="82"/>
      <c r="K14" s="82"/>
      <c r="L14" s="82"/>
      <c r="M14" s="83"/>
      <c r="N14" s="83"/>
      <c r="O14" s="93"/>
    </row>
    <row r="15" spans="1:36" x14ac:dyDescent="0.2">
      <c r="A15" s="137" t="s">
        <v>177</v>
      </c>
      <c r="B15" s="18">
        <v>1</v>
      </c>
      <c r="C15" s="2">
        <v>0.42</v>
      </c>
      <c r="D15" s="2">
        <v>1.74</v>
      </c>
      <c r="E15" s="3">
        <f>(E17-C15)/(D15-C15)</f>
        <v>0.48484848484848492</v>
      </c>
      <c r="F15" s="3">
        <f>(F17-C15)/(D15-C15)</f>
        <v>0.44696969696969702</v>
      </c>
      <c r="G15" s="3">
        <f>(G17-C15)/(D15-C15)</f>
        <v>0.29545454545454547</v>
      </c>
      <c r="H15" s="3">
        <f>(H17-C15)/(D15-C15)</f>
        <v>0.34848484848484851</v>
      </c>
      <c r="I15" s="3">
        <f>(I17-C15)/(D15-C15)</f>
        <v>1</v>
      </c>
      <c r="J15" s="3">
        <f>(J17-C15)/(D15-C15)</f>
        <v>0.56060606060606055</v>
      </c>
      <c r="K15" s="3">
        <f>(K17-C15)/(D15-C15)</f>
        <v>0.44696969696969702</v>
      </c>
      <c r="L15" s="3">
        <f>(L17-C15)/(D15-C15)</f>
        <v>0.39393939393939392</v>
      </c>
      <c r="M15" s="3">
        <f>(M17-C15)/(D15-C15)</f>
        <v>0.34090909090909088</v>
      </c>
      <c r="N15" s="3">
        <f>(N17-C15)/(D15-C15)</f>
        <v>0</v>
      </c>
      <c r="O15" s="60">
        <f>(O17-C15)/(D15-C15)</f>
        <v>0.62878787878787878</v>
      </c>
    </row>
    <row r="16" spans="1:36" s="7" customFormat="1" x14ac:dyDescent="0.2">
      <c r="A16" s="12"/>
      <c r="B16" s="18"/>
      <c r="C16" s="5"/>
      <c r="D16" s="5" t="s">
        <v>20</v>
      </c>
      <c r="E16" s="6">
        <f>E15*1</f>
        <v>0.48484848484848492</v>
      </c>
      <c r="F16" s="6">
        <f t="shared" ref="F16:O16" si="1">F15*1</f>
        <v>0.44696969696969702</v>
      </c>
      <c r="G16" s="6">
        <f t="shared" si="1"/>
        <v>0.29545454545454547</v>
      </c>
      <c r="H16" s="6">
        <f t="shared" si="1"/>
        <v>0.34848484848484851</v>
      </c>
      <c r="I16" s="6">
        <f t="shared" si="1"/>
        <v>1</v>
      </c>
      <c r="J16" s="6">
        <f t="shared" si="1"/>
        <v>0.56060606060606055</v>
      </c>
      <c r="K16" s="6">
        <f t="shared" si="1"/>
        <v>0.44696969696969702</v>
      </c>
      <c r="L16" s="6">
        <f t="shared" si="1"/>
        <v>0.39393939393939392</v>
      </c>
      <c r="M16" s="6">
        <f t="shared" si="1"/>
        <v>0.34090909090909088</v>
      </c>
      <c r="N16" s="6">
        <f t="shared" si="1"/>
        <v>0</v>
      </c>
      <c r="O16" s="91">
        <f t="shared" si="1"/>
        <v>0.62878787878787878</v>
      </c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</row>
    <row r="17" spans="1:36" x14ac:dyDescent="0.2">
      <c r="A17" s="11"/>
      <c r="B17" s="18">
        <v>0</v>
      </c>
      <c r="C17" s="2"/>
      <c r="D17" s="2" t="s">
        <v>171</v>
      </c>
      <c r="E17" s="3">
        <v>1.06</v>
      </c>
      <c r="F17" s="3">
        <v>1.01</v>
      </c>
      <c r="G17" s="3">
        <v>0.81</v>
      </c>
      <c r="H17" s="3">
        <v>0.88</v>
      </c>
      <c r="I17" s="3">
        <v>1.74</v>
      </c>
      <c r="J17" s="3">
        <v>1.1599999999999999</v>
      </c>
      <c r="K17" s="3">
        <v>1.01</v>
      </c>
      <c r="L17" s="3">
        <v>0.94</v>
      </c>
      <c r="M17" s="4">
        <v>0.87</v>
      </c>
      <c r="N17" s="4">
        <v>0.42</v>
      </c>
      <c r="O17" s="92">
        <v>1.25</v>
      </c>
    </row>
    <row r="18" spans="1:36" s="7" customFormat="1" x14ac:dyDescent="0.2">
      <c r="A18" s="12"/>
      <c r="B18" s="18"/>
      <c r="C18" s="5"/>
      <c r="D18" s="5"/>
      <c r="E18" s="6"/>
      <c r="F18" s="6"/>
      <c r="G18" s="6"/>
      <c r="H18" s="6"/>
      <c r="I18" s="6"/>
      <c r="J18" s="6"/>
      <c r="K18" s="6"/>
      <c r="L18" s="6"/>
      <c r="M18" s="8"/>
      <c r="N18" s="8"/>
      <c r="O18" s="94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</row>
    <row r="19" spans="1:36" x14ac:dyDescent="0.2">
      <c r="A19" s="11"/>
      <c r="B19" s="18"/>
      <c r="C19" s="2"/>
      <c r="D19" s="2"/>
      <c r="E19" s="3"/>
      <c r="F19" s="3"/>
      <c r="G19" s="3"/>
      <c r="H19" s="3"/>
      <c r="I19" s="3"/>
      <c r="J19" s="3"/>
      <c r="K19" s="3"/>
      <c r="L19" s="3"/>
      <c r="M19" s="4"/>
      <c r="N19" s="4"/>
      <c r="O19" s="92"/>
    </row>
    <row r="20" spans="1:36" x14ac:dyDescent="0.2">
      <c r="A20" s="78" t="s">
        <v>19</v>
      </c>
      <c r="B20" s="78">
        <v>1.2</v>
      </c>
      <c r="C20" s="81">
        <v>0.03</v>
      </c>
      <c r="D20" s="81">
        <v>0.42</v>
      </c>
      <c r="E20" s="82">
        <f>(E22-C20)/(D20-C20)</f>
        <v>0.10256410256410257</v>
      </c>
      <c r="F20" s="82">
        <f>(F22-C20)/(D20-C20)</f>
        <v>0.71794871794871795</v>
      </c>
      <c r="G20" s="82">
        <f>(G22-C20)/(D20-C20)</f>
        <v>0.8717948717948717</v>
      </c>
      <c r="H20" s="82">
        <f>(H22-C20)/(D20-C20)</f>
        <v>1</v>
      </c>
      <c r="I20" s="82">
        <f>(I22-C20)/(D20-C20)</f>
        <v>0.53846153846153844</v>
      </c>
      <c r="J20" s="82">
        <f>(J22-C20)/(D20-C20)</f>
        <v>0.38461538461538458</v>
      </c>
      <c r="K20" s="82">
        <f>(K22-C20)/(D20-C20)</f>
        <v>0.48717948717948717</v>
      </c>
      <c r="L20" s="82">
        <f>(L22-C20)/(D20-C20)</f>
        <v>0.51282051282051289</v>
      </c>
      <c r="M20" s="82">
        <f>(M22-C20)/(D20-C20)</f>
        <v>0.61538461538461542</v>
      </c>
      <c r="N20" s="82">
        <f>(N22-C20)/(D20-C20)</f>
        <v>0</v>
      </c>
      <c r="O20" s="95">
        <f>(O22-C20)/(D20-C20)</f>
        <v>0.69230769230769229</v>
      </c>
    </row>
    <row r="21" spans="1:36" s="7" customFormat="1" x14ac:dyDescent="0.2">
      <c r="A21" s="137" t="s">
        <v>178</v>
      </c>
      <c r="B21" s="18"/>
      <c r="C21" s="5"/>
      <c r="D21" s="5" t="s">
        <v>20</v>
      </c>
      <c r="E21" s="6">
        <f>E20*1.2</f>
        <v>0.12307692307692308</v>
      </c>
      <c r="F21" s="6">
        <f t="shared" ref="F21:O21" si="2">F20*1.2</f>
        <v>0.86153846153846148</v>
      </c>
      <c r="G21" s="6">
        <f t="shared" si="2"/>
        <v>1.046153846153846</v>
      </c>
      <c r="H21" s="6">
        <f t="shared" si="2"/>
        <v>1.2</v>
      </c>
      <c r="I21" s="6">
        <f t="shared" si="2"/>
        <v>0.64615384615384608</v>
      </c>
      <c r="J21" s="6">
        <f t="shared" si="2"/>
        <v>0.46153846153846145</v>
      </c>
      <c r="K21" s="6">
        <f t="shared" si="2"/>
        <v>0.58461538461538454</v>
      </c>
      <c r="L21" s="6">
        <f t="shared" si="2"/>
        <v>0.61538461538461542</v>
      </c>
      <c r="M21" s="6">
        <f t="shared" si="2"/>
        <v>0.7384615384615385</v>
      </c>
      <c r="N21" s="6">
        <f t="shared" si="2"/>
        <v>0</v>
      </c>
      <c r="O21" s="91">
        <f t="shared" si="2"/>
        <v>0.8307692307692307</v>
      </c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</row>
    <row r="22" spans="1:36" x14ac:dyDescent="0.2">
      <c r="A22" s="11"/>
      <c r="B22" s="18"/>
      <c r="C22" s="2"/>
      <c r="D22" s="2" t="s">
        <v>171</v>
      </c>
      <c r="E22" s="3">
        <v>7.0000000000000007E-2</v>
      </c>
      <c r="F22" s="3">
        <v>0.31</v>
      </c>
      <c r="G22" s="3">
        <v>0.37</v>
      </c>
      <c r="H22" s="3">
        <v>0.42</v>
      </c>
      <c r="I22" s="3">
        <v>0.24</v>
      </c>
      <c r="J22" s="3">
        <v>0.18</v>
      </c>
      <c r="K22" s="3">
        <v>0.22</v>
      </c>
      <c r="L22" s="3">
        <v>0.23</v>
      </c>
      <c r="M22" s="4">
        <v>0.27</v>
      </c>
      <c r="N22" s="4">
        <v>0.03</v>
      </c>
      <c r="O22" s="92">
        <v>0.3</v>
      </c>
    </row>
    <row r="23" spans="1:36" x14ac:dyDescent="0.2">
      <c r="A23" s="11"/>
      <c r="B23" s="18"/>
      <c r="C23" s="2"/>
      <c r="D23" s="2"/>
      <c r="E23" s="3"/>
      <c r="F23" s="3"/>
      <c r="G23" s="3"/>
      <c r="H23" s="3"/>
      <c r="I23" s="3"/>
      <c r="J23" s="3"/>
      <c r="K23" s="3"/>
      <c r="L23" s="3"/>
      <c r="M23" s="4"/>
      <c r="N23" s="4"/>
      <c r="O23" s="92"/>
    </row>
    <row r="24" spans="1:36" x14ac:dyDescent="0.2">
      <c r="A24" s="78" t="s">
        <v>21</v>
      </c>
      <c r="B24" s="78"/>
      <c r="C24" s="81"/>
      <c r="D24" s="81"/>
      <c r="E24" s="82"/>
      <c r="F24" s="82"/>
      <c r="G24" s="82"/>
      <c r="H24" s="82"/>
      <c r="I24" s="82"/>
      <c r="J24" s="82"/>
      <c r="K24" s="82"/>
      <c r="L24" s="82"/>
      <c r="M24" s="83"/>
      <c r="N24" s="83"/>
      <c r="O24" s="93"/>
    </row>
    <row r="25" spans="1:36" x14ac:dyDescent="0.2">
      <c r="A25" s="137" t="s">
        <v>179</v>
      </c>
      <c r="B25" s="18">
        <v>1.3</v>
      </c>
      <c r="C25" s="2">
        <v>1</v>
      </c>
      <c r="D25" s="2">
        <v>1</v>
      </c>
      <c r="E25" s="2">
        <v>1</v>
      </c>
      <c r="F25" s="2">
        <v>1</v>
      </c>
      <c r="G25" s="2">
        <v>1</v>
      </c>
      <c r="H25" s="2">
        <v>1</v>
      </c>
      <c r="I25" s="2">
        <v>1</v>
      </c>
      <c r="J25" s="2">
        <v>1</v>
      </c>
      <c r="K25" s="2">
        <v>1</v>
      </c>
      <c r="L25" s="2">
        <v>1</v>
      </c>
      <c r="M25" s="2">
        <v>1</v>
      </c>
      <c r="N25" s="2">
        <v>1</v>
      </c>
      <c r="O25" s="96">
        <v>1</v>
      </c>
    </row>
    <row r="26" spans="1:36" s="7" customFormat="1" x14ac:dyDescent="0.2">
      <c r="A26" s="138"/>
      <c r="B26" s="18"/>
      <c r="C26" s="5"/>
      <c r="D26" s="5"/>
      <c r="E26" s="6">
        <f>E25*1.3</f>
        <v>1.3</v>
      </c>
      <c r="F26" s="6">
        <f t="shared" ref="F26:O26" si="3">F25*1.3</f>
        <v>1.3</v>
      </c>
      <c r="G26" s="6">
        <f t="shared" si="3"/>
        <v>1.3</v>
      </c>
      <c r="H26" s="6">
        <f t="shared" si="3"/>
        <v>1.3</v>
      </c>
      <c r="I26" s="6">
        <f t="shared" si="3"/>
        <v>1.3</v>
      </c>
      <c r="J26" s="6">
        <f t="shared" si="3"/>
        <v>1.3</v>
      </c>
      <c r="K26" s="6">
        <f t="shared" si="3"/>
        <v>1.3</v>
      </c>
      <c r="L26" s="6">
        <f t="shared" si="3"/>
        <v>1.3</v>
      </c>
      <c r="M26" s="6">
        <f t="shared" si="3"/>
        <v>1.3</v>
      </c>
      <c r="N26" s="6">
        <f t="shared" si="3"/>
        <v>1.3</v>
      </c>
      <c r="O26" s="91">
        <f t="shared" si="3"/>
        <v>1.3</v>
      </c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</row>
    <row r="27" spans="1:36" s="86" customFormat="1" x14ac:dyDescent="0.2">
      <c r="A27" s="139"/>
      <c r="B27" s="18"/>
      <c r="C27" s="85"/>
      <c r="D27" s="2" t="s">
        <v>171</v>
      </c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97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</row>
    <row r="28" spans="1:36" x14ac:dyDescent="0.2">
      <c r="A28" s="137" t="s">
        <v>180</v>
      </c>
      <c r="B28" s="18">
        <v>1.3</v>
      </c>
      <c r="C28" s="2">
        <v>0.42</v>
      </c>
      <c r="D28" s="2">
        <v>1</v>
      </c>
      <c r="E28" s="3">
        <f>(E30-C28)/(D28-C28)</f>
        <v>0.70689655172413779</v>
      </c>
      <c r="F28" s="3">
        <f>(F30-C28)/(D28-C28)</f>
        <v>0.86206896551724133</v>
      </c>
      <c r="G28" s="3">
        <f>(G30-C28)/(D28-C28)</f>
        <v>0.86206896551724133</v>
      </c>
      <c r="H28" s="3">
        <f>(H30-C28)/(D28-C28)</f>
        <v>0.27586206896551718</v>
      </c>
      <c r="I28" s="3">
        <f>(I30-C28)/(D28-C28)</f>
        <v>0.56896551724137923</v>
      </c>
      <c r="J28" s="3">
        <f>(J30-C28)/(D28-C28)</f>
        <v>0.56896551724137923</v>
      </c>
      <c r="K28" s="3">
        <f>(K30-C28)/(D28-C28)</f>
        <v>0</v>
      </c>
      <c r="L28" s="3">
        <f>(L30-C28)/(D28-C28)</f>
        <v>0.56896551724137923</v>
      </c>
      <c r="M28" s="3">
        <f>(M30-C28)/(D28-C28)</f>
        <v>1</v>
      </c>
      <c r="N28" s="3">
        <f>(N30-C28)/(D28-C28)</f>
        <v>0.86206896551724133</v>
      </c>
      <c r="O28" s="60">
        <f>(O30-C28)/(D28-C28)</f>
        <v>1</v>
      </c>
    </row>
    <row r="29" spans="1:36" s="7" customFormat="1" x14ac:dyDescent="0.2">
      <c r="A29" s="138"/>
      <c r="B29" s="18"/>
      <c r="C29" s="6"/>
      <c r="D29" s="6"/>
      <c r="E29" s="6">
        <f>E28*1.3</f>
        <v>0.9189655172413792</v>
      </c>
      <c r="F29" s="6">
        <f t="shared" ref="F29:O29" si="4">F28*1.3</f>
        <v>1.1206896551724137</v>
      </c>
      <c r="G29" s="6">
        <f t="shared" si="4"/>
        <v>1.1206896551724137</v>
      </c>
      <c r="H29" s="6">
        <f t="shared" si="4"/>
        <v>0.35862068965517235</v>
      </c>
      <c r="I29" s="6">
        <f t="shared" si="4"/>
        <v>0.73965517241379297</v>
      </c>
      <c r="J29" s="6">
        <f t="shared" si="4"/>
        <v>0.73965517241379297</v>
      </c>
      <c r="K29" s="6">
        <f t="shared" si="4"/>
        <v>0</v>
      </c>
      <c r="L29" s="6">
        <f t="shared" si="4"/>
        <v>0.73965517241379297</v>
      </c>
      <c r="M29" s="6">
        <f t="shared" si="4"/>
        <v>1.3</v>
      </c>
      <c r="N29" s="6">
        <f t="shared" si="4"/>
        <v>1.1206896551724137</v>
      </c>
      <c r="O29" s="91">
        <f t="shared" si="4"/>
        <v>1.3</v>
      </c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</row>
    <row r="30" spans="1:36" x14ac:dyDescent="0.2">
      <c r="A30" s="140"/>
      <c r="B30" s="18"/>
      <c r="C30" s="3"/>
      <c r="D30" s="2" t="s">
        <v>171</v>
      </c>
      <c r="E30" s="3">
        <v>0.83</v>
      </c>
      <c r="F30" s="3">
        <v>0.92</v>
      </c>
      <c r="G30" s="3">
        <v>0.92</v>
      </c>
      <c r="H30" s="3">
        <v>0.57999999999999996</v>
      </c>
      <c r="I30" s="3">
        <v>0.75</v>
      </c>
      <c r="J30" s="3">
        <v>0.75</v>
      </c>
      <c r="K30" s="3">
        <v>0.42</v>
      </c>
      <c r="L30" s="3">
        <v>0.75</v>
      </c>
      <c r="M30" s="3">
        <v>1</v>
      </c>
      <c r="N30" s="3">
        <v>0.92</v>
      </c>
      <c r="O30" s="60">
        <v>1</v>
      </c>
    </row>
    <row r="31" spans="1:36" s="10" customFormat="1" ht="25.5" x14ac:dyDescent="0.2">
      <c r="A31" s="13" t="s">
        <v>22</v>
      </c>
      <c r="B31" s="18">
        <f>B7+B15+B17+B20+B25+B28</f>
        <v>7.1999999999999993</v>
      </c>
      <c r="C31" s="9"/>
      <c r="D31" s="9"/>
      <c r="E31" s="9">
        <f>E7+E15+E20+E25+E28</f>
        <v>3.2693091391367255</v>
      </c>
      <c r="F31" s="9">
        <f>F7+F15+F20+F25+F28</f>
        <v>3.7769873804356564</v>
      </c>
      <c r="G31" s="9">
        <f t="shared" ref="G31:O31" si="5">G7+G15+G20+G25+G28</f>
        <v>3.0793183827666581</v>
      </c>
      <c r="H31" s="9">
        <f t="shared" si="5"/>
        <v>2.999346917450366</v>
      </c>
      <c r="I31" s="9">
        <f t="shared" si="5"/>
        <v>3.1824270557029175</v>
      </c>
      <c r="J31" s="9">
        <f t="shared" si="5"/>
        <v>2.5141869624628246</v>
      </c>
      <c r="K31" s="9">
        <f t="shared" si="5"/>
        <v>2.5091491841491846</v>
      </c>
      <c r="L31" s="9">
        <f t="shared" si="5"/>
        <v>3.1007254240012863</v>
      </c>
      <c r="M31" s="9">
        <f t="shared" si="5"/>
        <v>3.3562937062937062</v>
      </c>
      <c r="N31" s="9">
        <f t="shared" si="5"/>
        <v>2.8620689655172411</v>
      </c>
      <c r="O31" s="98">
        <f t="shared" si="5"/>
        <v>3.3960955710955711</v>
      </c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</row>
    <row r="32" spans="1:36" s="10" customFormat="1" x14ac:dyDescent="0.2">
      <c r="A32" s="13"/>
      <c r="B32" s="18"/>
      <c r="C32" s="9"/>
      <c r="D32" s="9"/>
      <c r="E32" s="9">
        <f>E8+E16+E21+E26+E29</f>
        <v>5.1668909251667872</v>
      </c>
      <c r="F32" s="9">
        <f t="shared" ref="F32:O32" si="6">F8+F16+F21+F26+F29</f>
        <v>5.5291978136805726</v>
      </c>
      <c r="G32" s="9">
        <f t="shared" si="6"/>
        <v>3.8822980467808055</v>
      </c>
      <c r="H32" s="9">
        <f t="shared" si="6"/>
        <v>4.1071055381400203</v>
      </c>
      <c r="I32" s="9">
        <f t="shared" si="6"/>
        <v>3.865809018567639</v>
      </c>
      <c r="J32" s="9">
        <f t="shared" si="6"/>
        <v>3.061799694558315</v>
      </c>
      <c r="K32" s="9">
        <f t="shared" si="6"/>
        <v>3.7115850815850822</v>
      </c>
      <c r="L32" s="9">
        <f t="shared" si="6"/>
        <v>4.5489791817378027</v>
      </c>
      <c r="M32" s="9">
        <f t="shared" si="6"/>
        <v>4.6393706293706289</v>
      </c>
      <c r="N32" s="9">
        <f t="shared" si="6"/>
        <v>4.8206896551724139</v>
      </c>
      <c r="O32" s="98">
        <f t="shared" si="6"/>
        <v>4.2395571095571096</v>
      </c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</row>
    <row r="33" spans="1:36" x14ac:dyDescent="0.2">
      <c r="A33" s="11"/>
      <c r="B33" s="18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60"/>
    </row>
    <row r="34" spans="1:36" ht="15" x14ac:dyDescent="0.2">
      <c r="A34" s="162" t="s">
        <v>168</v>
      </c>
      <c r="B34" s="163"/>
      <c r="C34" s="163"/>
      <c r="D34" s="163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4"/>
    </row>
    <row r="35" spans="1:36" x14ac:dyDescent="0.2">
      <c r="A35" s="148" t="s">
        <v>23</v>
      </c>
      <c r="B35" s="165"/>
      <c r="C35" s="149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60"/>
    </row>
    <row r="36" spans="1:36" s="29" customFormat="1" ht="25.5" x14ac:dyDescent="0.2">
      <c r="A36" s="26" t="s">
        <v>1</v>
      </c>
      <c r="B36" s="61" t="s">
        <v>2</v>
      </c>
      <c r="C36" s="27" t="s">
        <v>24</v>
      </c>
      <c r="D36" s="27" t="s">
        <v>25</v>
      </c>
      <c r="E36" s="27" t="s">
        <v>26</v>
      </c>
      <c r="F36" s="27" t="s">
        <v>27</v>
      </c>
      <c r="G36" s="27" t="s">
        <v>28</v>
      </c>
      <c r="H36" s="27" t="s">
        <v>29</v>
      </c>
      <c r="I36" s="27" t="s">
        <v>30</v>
      </c>
      <c r="J36" s="27" t="s">
        <v>31</v>
      </c>
      <c r="K36" s="27" t="s">
        <v>32</v>
      </c>
      <c r="L36" s="27" t="s">
        <v>33</v>
      </c>
      <c r="M36" s="27" t="s">
        <v>34</v>
      </c>
      <c r="N36" s="27" t="s">
        <v>35</v>
      </c>
      <c r="O36" s="89" t="s">
        <v>36</v>
      </c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</row>
    <row r="37" spans="1:36" ht="0.75" customHeight="1" x14ac:dyDescent="0.2">
      <c r="A37" s="11"/>
      <c r="B37" s="18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60"/>
    </row>
    <row r="38" spans="1:36" x14ac:dyDescent="0.2">
      <c r="A38" s="78" t="s">
        <v>37</v>
      </c>
      <c r="B38" s="78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95"/>
    </row>
    <row r="39" spans="1:36" x14ac:dyDescent="0.2">
      <c r="A39" s="137" t="s">
        <v>181</v>
      </c>
      <c r="B39" s="18">
        <v>2.2000000000000002</v>
      </c>
      <c r="C39" s="3"/>
      <c r="D39" s="3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97"/>
    </row>
    <row r="40" spans="1:36" x14ac:dyDescent="0.2">
      <c r="A40" s="140"/>
      <c r="B40" s="18"/>
      <c r="C40" s="129">
        <v>6.0000000000000001E-3</v>
      </c>
      <c r="D40" s="129">
        <v>1.5960000000000001</v>
      </c>
      <c r="E40" s="3">
        <f>(D40-E42)/(D40-C40)</f>
        <v>0.8798742138364779</v>
      </c>
      <c r="F40" s="3">
        <f>(D40-F42)/(D40-C40)</f>
        <v>1.0033962264150944</v>
      </c>
      <c r="G40" s="3">
        <f>(D40-G42)/(D40-C40)</f>
        <v>0.91635220125786165</v>
      </c>
      <c r="H40" s="3">
        <f>(D40-H42)/(D40-C40)</f>
        <v>0.64088050314465417</v>
      </c>
      <c r="I40" s="3">
        <f>(D40-I42)/(D40-C40)</f>
        <v>0</v>
      </c>
      <c r="J40" s="3">
        <f>(D40-J42)/(D40-C40)</f>
        <v>0.75283018867924534</v>
      </c>
      <c r="K40" s="3">
        <f>(D40-K42)/(D40-C40)</f>
        <v>0.9918238993710693</v>
      </c>
      <c r="L40" s="3">
        <f>(D40-L42)/(D40-C40)</f>
        <v>0.97484276729559749</v>
      </c>
      <c r="M40" s="3">
        <f>(D40-M42)/(D40-C40)</f>
        <v>0.94591194968553449</v>
      </c>
      <c r="N40" s="3">
        <f>(D40-N42)/(D40-C40)</f>
        <v>0.63459119496855354</v>
      </c>
      <c r="O40" s="60">
        <f>(D40-O42)/(D40-C40)</f>
        <v>0.40880503144654096</v>
      </c>
    </row>
    <row r="41" spans="1:36" s="7" customFormat="1" x14ac:dyDescent="0.2">
      <c r="A41" s="138"/>
      <c r="B41" s="18" t="s">
        <v>172</v>
      </c>
      <c r="C41" s="130"/>
      <c r="D41" s="130"/>
      <c r="E41" s="6">
        <f>E40*2.2</f>
        <v>1.9357232704402516</v>
      </c>
      <c r="F41" s="6">
        <f t="shared" ref="F41:O41" si="7">F40*2.2</f>
        <v>2.2074716981132081</v>
      </c>
      <c r="G41" s="6">
        <f t="shared" si="7"/>
        <v>2.0159748427672959</v>
      </c>
      <c r="H41" s="6">
        <f t="shared" si="7"/>
        <v>1.4099371069182394</v>
      </c>
      <c r="I41" s="6">
        <f t="shared" si="7"/>
        <v>0</v>
      </c>
      <c r="J41" s="6">
        <f t="shared" si="7"/>
        <v>1.65622641509434</v>
      </c>
      <c r="K41" s="6">
        <f t="shared" si="7"/>
        <v>2.1820125786163524</v>
      </c>
      <c r="L41" s="6">
        <f t="shared" si="7"/>
        <v>2.1446540880503147</v>
      </c>
      <c r="M41" s="6">
        <f t="shared" si="7"/>
        <v>2.081006289308176</v>
      </c>
      <c r="N41" s="6">
        <f t="shared" si="7"/>
        <v>1.396100628930818</v>
      </c>
      <c r="O41" s="6">
        <f t="shared" si="7"/>
        <v>0.89937106918239018</v>
      </c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</row>
    <row r="42" spans="1:36" x14ac:dyDescent="0.2">
      <c r="A42" s="140"/>
      <c r="B42" s="18"/>
      <c r="C42" s="3"/>
      <c r="D42" s="2" t="s">
        <v>171</v>
      </c>
      <c r="E42" s="3">
        <v>0.19700000000000001</v>
      </c>
      <c r="F42" s="3">
        <v>5.9999999999999995E-4</v>
      </c>
      <c r="G42" s="3">
        <v>0.13900000000000001</v>
      </c>
      <c r="H42" s="3">
        <v>0.57699999999999996</v>
      </c>
      <c r="I42" s="3">
        <v>1.5960000000000001</v>
      </c>
      <c r="J42" s="3">
        <v>0.39900000000000002</v>
      </c>
      <c r="K42" s="3">
        <v>1.9E-2</v>
      </c>
      <c r="L42" s="3">
        <v>4.5999999999999999E-2</v>
      </c>
      <c r="M42" s="3">
        <v>9.1999999999999998E-2</v>
      </c>
      <c r="N42" s="3">
        <v>0.58699999999999997</v>
      </c>
      <c r="O42" s="60">
        <v>0.94599999999999995</v>
      </c>
    </row>
    <row r="43" spans="1:36" x14ac:dyDescent="0.2">
      <c r="A43" s="78" t="s">
        <v>38</v>
      </c>
      <c r="B43" s="78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95"/>
    </row>
    <row r="44" spans="1:36" x14ac:dyDescent="0.2">
      <c r="A44" s="137" t="s">
        <v>182</v>
      </c>
      <c r="B44" s="18">
        <v>1</v>
      </c>
      <c r="C44" s="3">
        <v>0</v>
      </c>
      <c r="D44" s="3">
        <v>0</v>
      </c>
      <c r="E44" s="3">
        <v>1</v>
      </c>
      <c r="F44" s="3">
        <v>1</v>
      </c>
      <c r="G44" s="3">
        <v>1</v>
      </c>
      <c r="H44" s="3">
        <v>1</v>
      </c>
      <c r="I44" s="3">
        <v>1</v>
      </c>
      <c r="J44" s="3">
        <v>1</v>
      </c>
      <c r="K44" s="3">
        <v>1</v>
      </c>
      <c r="L44" s="3">
        <v>1</v>
      </c>
      <c r="M44" s="3">
        <v>1</v>
      </c>
      <c r="N44" s="3">
        <v>1</v>
      </c>
      <c r="O44" s="60">
        <v>1</v>
      </c>
    </row>
    <row r="45" spans="1:36" s="7" customFormat="1" x14ac:dyDescent="0.2">
      <c r="A45" s="138"/>
      <c r="B45" s="12"/>
      <c r="C45" s="6"/>
      <c r="D45" s="6"/>
      <c r="E45" s="6">
        <v>1</v>
      </c>
      <c r="F45" s="6">
        <f t="shared" ref="F45:O45" si="8">F44*1</f>
        <v>1</v>
      </c>
      <c r="G45" s="6">
        <f t="shared" si="8"/>
        <v>1</v>
      </c>
      <c r="H45" s="6">
        <f t="shared" si="8"/>
        <v>1</v>
      </c>
      <c r="I45" s="6">
        <f t="shared" si="8"/>
        <v>1</v>
      </c>
      <c r="J45" s="6">
        <f t="shared" si="8"/>
        <v>1</v>
      </c>
      <c r="K45" s="6">
        <f t="shared" si="8"/>
        <v>1</v>
      </c>
      <c r="L45" s="6">
        <f t="shared" si="8"/>
        <v>1</v>
      </c>
      <c r="M45" s="6">
        <f t="shared" si="8"/>
        <v>1</v>
      </c>
      <c r="N45" s="6">
        <f t="shared" si="8"/>
        <v>1</v>
      </c>
      <c r="O45" s="91">
        <f t="shared" si="8"/>
        <v>1</v>
      </c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  <c r="AA45" s="117"/>
      <c r="AB45" s="117"/>
      <c r="AC45" s="117"/>
      <c r="AD45" s="117"/>
      <c r="AE45" s="117"/>
      <c r="AF45" s="117"/>
      <c r="AG45" s="117"/>
      <c r="AH45" s="117"/>
      <c r="AI45" s="117"/>
      <c r="AJ45" s="117"/>
    </row>
    <row r="46" spans="1:36" x14ac:dyDescent="0.2">
      <c r="A46" s="137" t="s">
        <v>183</v>
      </c>
      <c r="B46" s="18">
        <v>1</v>
      </c>
      <c r="C46" s="3">
        <v>0</v>
      </c>
      <c r="D46" s="3">
        <v>0</v>
      </c>
      <c r="E46" s="3">
        <v>1</v>
      </c>
      <c r="F46" s="3">
        <v>1</v>
      </c>
      <c r="G46" s="3">
        <v>1</v>
      </c>
      <c r="H46" s="3">
        <v>1</v>
      </c>
      <c r="I46" s="3">
        <v>1</v>
      </c>
      <c r="J46" s="3">
        <v>1</v>
      </c>
      <c r="K46" s="3">
        <v>1</v>
      </c>
      <c r="L46" s="3">
        <v>1</v>
      </c>
      <c r="M46" s="3">
        <v>1</v>
      </c>
      <c r="N46" s="3">
        <v>1</v>
      </c>
      <c r="O46" s="60">
        <v>1</v>
      </c>
    </row>
    <row r="47" spans="1:36" s="7" customFormat="1" x14ac:dyDescent="0.2">
      <c r="A47" s="138"/>
      <c r="B47" s="12"/>
      <c r="C47" s="6"/>
      <c r="D47" s="6"/>
      <c r="E47" s="6">
        <f>E46*1</f>
        <v>1</v>
      </c>
      <c r="F47" s="6">
        <f t="shared" ref="F47:O47" si="9">F46*1</f>
        <v>1</v>
      </c>
      <c r="G47" s="6">
        <f t="shared" si="9"/>
        <v>1</v>
      </c>
      <c r="H47" s="6">
        <f t="shared" si="9"/>
        <v>1</v>
      </c>
      <c r="I47" s="6">
        <f t="shared" si="9"/>
        <v>1</v>
      </c>
      <c r="J47" s="6">
        <f t="shared" si="9"/>
        <v>1</v>
      </c>
      <c r="K47" s="6">
        <f t="shared" si="9"/>
        <v>1</v>
      </c>
      <c r="L47" s="6">
        <f t="shared" si="9"/>
        <v>1</v>
      </c>
      <c r="M47" s="6">
        <f t="shared" si="9"/>
        <v>1</v>
      </c>
      <c r="N47" s="6">
        <f t="shared" si="9"/>
        <v>1</v>
      </c>
      <c r="O47" s="91">
        <f t="shared" si="9"/>
        <v>1</v>
      </c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  <c r="AA47" s="117"/>
      <c r="AB47" s="117"/>
      <c r="AC47" s="117"/>
      <c r="AD47" s="117"/>
      <c r="AE47" s="117"/>
      <c r="AF47" s="117"/>
      <c r="AG47" s="117"/>
      <c r="AH47" s="117"/>
      <c r="AI47" s="117"/>
      <c r="AJ47" s="117"/>
    </row>
    <row r="48" spans="1:36" x14ac:dyDescent="0.2">
      <c r="A48" s="137" t="s">
        <v>184</v>
      </c>
      <c r="B48" s="18">
        <v>1</v>
      </c>
      <c r="C48" s="131">
        <v>0</v>
      </c>
      <c r="D48" s="131">
        <v>0.2</v>
      </c>
      <c r="E48" s="133">
        <f>(D48-E50)/(D48-C48)</f>
        <v>0.9</v>
      </c>
      <c r="F48" s="133">
        <f>(D48-F50)/(D48-C48)</f>
        <v>0.65</v>
      </c>
      <c r="G48" s="133">
        <f>(D48-G50)/(D48-C48)</f>
        <v>1</v>
      </c>
      <c r="H48" s="133">
        <f>(D48-H50)/(D48-C48)</f>
        <v>0.9</v>
      </c>
      <c r="I48" s="133">
        <f>(D48-I50)/(D48-C48)</f>
        <v>0.35000000000000003</v>
      </c>
      <c r="J48" s="133">
        <f>(D48-J50)/(D48-C48)</f>
        <v>0.20000000000000004</v>
      </c>
      <c r="K48" s="133">
        <f>(D48-K50)/(D48-C48)</f>
        <v>0.85</v>
      </c>
      <c r="L48" s="133">
        <f>(D48-L50)/(D48-C48)</f>
        <v>0.45</v>
      </c>
      <c r="M48" s="133">
        <f>(D48-M50)/(D48-C48)</f>
        <v>0.85</v>
      </c>
      <c r="N48" s="133">
        <f>(D48-N50)/(D48-C48)</f>
        <v>0</v>
      </c>
      <c r="O48" s="134">
        <f>(D48-O50)/(D48-C48)</f>
        <v>0.79999999999999993</v>
      </c>
    </row>
    <row r="49" spans="1:36" s="7" customFormat="1" x14ac:dyDescent="0.2">
      <c r="A49" s="138"/>
      <c r="B49" s="12"/>
      <c r="C49" s="129"/>
      <c r="D49" s="129"/>
      <c r="E49" s="6">
        <f>E48*1</f>
        <v>0.9</v>
      </c>
      <c r="F49" s="6">
        <f t="shared" ref="F49:O49" si="10">F48*1</f>
        <v>0.65</v>
      </c>
      <c r="G49" s="6">
        <f t="shared" si="10"/>
        <v>1</v>
      </c>
      <c r="H49" s="6">
        <f t="shared" si="10"/>
        <v>0.9</v>
      </c>
      <c r="I49" s="6">
        <f t="shared" si="10"/>
        <v>0.35000000000000003</v>
      </c>
      <c r="J49" s="6">
        <f t="shared" si="10"/>
        <v>0.20000000000000004</v>
      </c>
      <c r="K49" s="6">
        <f t="shared" si="10"/>
        <v>0.85</v>
      </c>
      <c r="L49" s="6">
        <f t="shared" si="10"/>
        <v>0.45</v>
      </c>
      <c r="M49" s="6">
        <f t="shared" si="10"/>
        <v>0.85</v>
      </c>
      <c r="N49" s="6">
        <f t="shared" si="10"/>
        <v>0</v>
      </c>
      <c r="O49" s="6">
        <f t="shared" si="10"/>
        <v>0.79999999999999993</v>
      </c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  <c r="AA49" s="117"/>
      <c r="AB49" s="117"/>
      <c r="AC49" s="117"/>
      <c r="AD49" s="117"/>
      <c r="AE49" s="117"/>
      <c r="AF49" s="117"/>
      <c r="AG49" s="117"/>
      <c r="AH49" s="117"/>
      <c r="AI49" s="117"/>
      <c r="AJ49" s="117"/>
    </row>
    <row r="50" spans="1:36" x14ac:dyDescent="0.2">
      <c r="A50" s="140"/>
      <c r="B50" s="18"/>
      <c r="C50" s="131"/>
      <c r="D50" s="131"/>
      <c r="E50" s="131">
        <v>0.02</v>
      </c>
      <c r="F50" s="131">
        <v>7.0000000000000007E-2</v>
      </c>
      <c r="G50" s="131">
        <v>0</v>
      </c>
      <c r="H50" s="131">
        <v>0.02</v>
      </c>
      <c r="I50" s="131">
        <v>0.13</v>
      </c>
      <c r="J50" s="131">
        <v>0.16</v>
      </c>
      <c r="K50" s="131">
        <v>0.03</v>
      </c>
      <c r="L50" s="131">
        <v>0.11</v>
      </c>
      <c r="M50" s="131">
        <v>0.03</v>
      </c>
      <c r="N50" s="131">
        <v>0.2</v>
      </c>
      <c r="O50" s="132">
        <v>0.04</v>
      </c>
      <c r="P50" s="145"/>
    </row>
    <row r="51" spans="1:36" x14ac:dyDescent="0.2">
      <c r="A51" s="137" t="s">
        <v>185</v>
      </c>
      <c r="B51" s="18">
        <v>0.5</v>
      </c>
      <c r="C51" s="3">
        <v>7.0000000000000007E-2</v>
      </c>
      <c r="D51" s="3">
        <v>0.93</v>
      </c>
      <c r="E51" s="3">
        <f>(D51-E53)/(D51-C51)</f>
        <v>0.55813953488372092</v>
      </c>
      <c r="F51" s="3">
        <f>(D51-F53)/(D51-C51)</f>
        <v>0.54651162790697672</v>
      </c>
      <c r="G51" s="3">
        <f>(D51-G53)/(D51-C51)</f>
        <v>0.16279069767441859</v>
      </c>
      <c r="H51" s="3">
        <f>(D51-H53)/(D51-C51)</f>
        <v>0.81395348837209303</v>
      </c>
      <c r="I51" s="3">
        <f>(D51-I53)/(D51-C51)</f>
        <v>0.44186046511627902</v>
      </c>
      <c r="J51" s="3">
        <f>(D51-J53)/(D51-C51)</f>
        <v>0.52325581395348841</v>
      </c>
      <c r="K51" s="3">
        <f>(D51-K53)/(D51-C51)</f>
        <v>0.19767441860465118</v>
      </c>
      <c r="L51" s="3">
        <f>(D51-L53)/(D51-C51)</f>
        <v>0.30232558139534882</v>
      </c>
      <c r="M51" s="3">
        <f>(D51-M53)/(D51-C51)</f>
        <v>0.97674418604651159</v>
      </c>
      <c r="N51" s="3">
        <f>(D51-N53)/(D51-C51)</f>
        <v>0</v>
      </c>
      <c r="O51" s="60">
        <f>(D51-O53)/(D51-C51)</f>
        <v>1</v>
      </c>
    </row>
    <row r="52" spans="1:36" s="7" customFormat="1" x14ac:dyDescent="0.2">
      <c r="A52" s="138"/>
      <c r="B52" s="18"/>
      <c r="C52" s="6"/>
      <c r="D52" s="6" t="s">
        <v>20</v>
      </c>
      <c r="E52" s="6">
        <f>E51*0.5</f>
        <v>0.27906976744186046</v>
      </c>
      <c r="F52" s="6">
        <f t="shared" ref="F52:O52" si="11">F51*0.5</f>
        <v>0.27325581395348836</v>
      </c>
      <c r="G52" s="6">
        <f t="shared" si="11"/>
        <v>8.1395348837209294E-2</v>
      </c>
      <c r="H52" s="6">
        <f t="shared" si="11"/>
        <v>0.40697674418604651</v>
      </c>
      <c r="I52" s="6">
        <f t="shared" si="11"/>
        <v>0.22093023255813951</v>
      </c>
      <c r="J52" s="6">
        <f t="shared" si="11"/>
        <v>0.26162790697674421</v>
      </c>
      <c r="K52" s="6">
        <f t="shared" si="11"/>
        <v>9.883720930232559E-2</v>
      </c>
      <c r="L52" s="6">
        <f t="shared" si="11"/>
        <v>0.15116279069767441</v>
      </c>
      <c r="M52" s="6">
        <f t="shared" si="11"/>
        <v>0.48837209302325579</v>
      </c>
      <c r="N52" s="6">
        <f t="shared" si="11"/>
        <v>0</v>
      </c>
      <c r="O52" s="6">
        <f t="shared" si="11"/>
        <v>0.5</v>
      </c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  <c r="AA52" s="117"/>
      <c r="AB52" s="117"/>
      <c r="AC52" s="117"/>
      <c r="AD52" s="117"/>
      <c r="AE52" s="117"/>
      <c r="AF52" s="117"/>
      <c r="AG52" s="117"/>
      <c r="AH52" s="117"/>
      <c r="AI52" s="117"/>
      <c r="AJ52" s="117"/>
    </row>
    <row r="53" spans="1:36" x14ac:dyDescent="0.2">
      <c r="A53" s="140"/>
      <c r="B53" s="18">
        <f>B44+B46+B47+B51+B48</f>
        <v>3.5</v>
      </c>
      <c r="C53" s="3"/>
      <c r="D53" s="2" t="s">
        <v>171</v>
      </c>
      <c r="E53" s="3">
        <v>0.45</v>
      </c>
      <c r="F53" s="3">
        <v>0.46</v>
      </c>
      <c r="G53" s="3">
        <v>0.79</v>
      </c>
      <c r="H53" s="3">
        <v>0.23</v>
      </c>
      <c r="I53" s="3">
        <v>0.55000000000000004</v>
      </c>
      <c r="J53" s="3">
        <v>0.48</v>
      </c>
      <c r="K53" s="3">
        <v>0.76</v>
      </c>
      <c r="L53" s="3">
        <v>0.67</v>
      </c>
      <c r="M53" s="3">
        <v>0.09</v>
      </c>
      <c r="N53" s="3">
        <v>0.93</v>
      </c>
      <c r="O53" s="60">
        <v>7.0000000000000007E-2</v>
      </c>
    </row>
    <row r="54" spans="1:36" x14ac:dyDescent="0.2">
      <c r="A54" s="78" t="s">
        <v>39</v>
      </c>
      <c r="B54" s="78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95"/>
    </row>
    <row r="55" spans="1:36" x14ac:dyDescent="0.2">
      <c r="A55" s="137" t="s">
        <v>186</v>
      </c>
      <c r="B55" s="18">
        <v>1</v>
      </c>
      <c r="C55" s="3">
        <v>0</v>
      </c>
      <c r="D55" s="3">
        <v>0</v>
      </c>
      <c r="E55" s="3">
        <v>1</v>
      </c>
      <c r="F55" s="3">
        <v>1</v>
      </c>
      <c r="G55" s="3">
        <v>1</v>
      </c>
      <c r="H55" s="3">
        <v>1</v>
      </c>
      <c r="I55" s="3">
        <v>1</v>
      </c>
      <c r="J55" s="3">
        <v>1</v>
      </c>
      <c r="K55" s="3">
        <v>1</v>
      </c>
      <c r="L55" s="3">
        <v>1</v>
      </c>
      <c r="M55" s="3">
        <v>1</v>
      </c>
      <c r="N55" s="3">
        <v>1</v>
      </c>
      <c r="O55" s="3">
        <v>1</v>
      </c>
    </row>
    <row r="56" spans="1:36" s="7" customFormat="1" x14ac:dyDescent="0.2">
      <c r="A56" s="138"/>
      <c r="B56" s="12"/>
      <c r="C56" s="6"/>
      <c r="D56" s="6"/>
      <c r="E56" s="6">
        <f>E55*1</f>
        <v>1</v>
      </c>
      <c r="F56" s="6">
        <f t="shared" ref="F56:O56" si="12">F55*1</f>
        <v>1</v>
      </c>
      <c r="G56" s="6">
        <f t="shared" si="12"/>
        <v>1</v>
      </c>
      <c r="H56" s="6">
        <f t="shared" si="12"/>
        <v>1</v>
      </c>
      <c r="I56" s="6">
        <f t="shared" si="12"/>
        <v>1</v>
      </c>
      <c r="J56" s="6">
        <f t="shared" si="12"/>
        <v>1</v>
      </c>
      <c r="K56" s="6">
        <f t="shared" si="12"/>
        <v>1</v>
      </c>
      <c r="L56" s="6">
        <f t="shared" si="12"/>
        <v>1</v>
      </c>
      <c r="M56" s="6">
        <f t="shared" si="12"/>
        <v>1</v>
      </c>
      <c r="N56" s="6">
        <f t="shared" si="12"/>
        <v>1</v>
      </c>
      <c r="O56" s="6">
        <f t="shared" si="12"/>
        <v>1</v>
      </c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7"/>
      <c r="AH56" s="117"/>
      <c r="AI56" s="117"/>
      <c r="AJ56" s="117"/>
    </row>
    <row r="57" spans="1:36" x14ac:dyDescent="0.2">
      <c r="A57" s="137" t="s">
        <v>187</v>
      </c>
      <c r="B57" s="18">
        <v>2.5</v>
      </c>
      <c r="C57" s="3">
        <v>0</v>
      </c>
      <c r="D57" s="3">
        <v>0</v>
      </c>
      <c r="E57" s="3">
        <v>1</v>
      </c>
      <c r="F57" s="3">
        <v>1</v>
      </c>
      <c r="G57" s="3">
        <v>1</v>
      </c>
      <c r="H57" s="3">
        <v>1</v>
      </c>
      <c r="I57" s="3">
        <v>1</v>
      </c>
      <c r="J57" s="3">
        <v>1</v>
      </c>
      <c r="K57" s="3">
        <v>1</v>
      </c>
      <c r="L57" s="3">
        <v>1</v>
      </c>
      <c r="M57" s="3">
        <v>1</v>
      </c>
      <c r="N57" s="3">
        <v>1</v>
      </c>
      <c r="O57" s="60">
        <v>1</v>
      </c>
    </row>
    <row r="58" spans="1:36" s="7" customFormat="1" x14ac:dyDescent="0.2">
      <c r="A58" s="138"/>
      <c r="B58" s="12"/>
      <c r="C58" s="6"/>
      <c r="D58" s="6"/>
      <c r="E58" s="6">
        <f>E57*2.5</f>
        <v>2.5</v>
      </c>
      <c r="F58" s="6">
        <f t="shared" ref="F58:O58" si="13">F57*2.5</f>
        <v>2.5</v>
      </c>
      <c r="G58" s="6">
        <f t="shared" si="13"/>
        <v>2.5</v>
      </c>
      <c r="H58" s="6">
        <f t="shared" si="13"/>
        <v>2.5</v>
      </c>
      <c r="I58" s="6">
        <f t="shared" si="13"/>
        <v>2.5</v>
      </c>
      <c r="J58" s="6">
        <f t="shared" si="13"/>
        <v>2.5</v>
      </c>
      <c r="K58" s="6">
        <f t="shared" si="13"/>
        <v>2.5</v>
      </c>
      <c r="L58" s="6">
        <f t="shared" si="13"/>
        <v>2.5</v>
      </c>
      <c r="M58" s="6">
        <f t="shared" si="13"/>
        <v>2.5</v>
      </c>
      <c r="N58" s="6">
        <f t="shared" si="13"/>
        <v>2.5</v>
      </c>
      <c r="O58" s="91">
        <f t="shared" si="13"/>
        <v>2.5</v>
      </c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  <c r="AA58" s="117"/>
      <c r="AB58" s="117"/>
      <c r="AC58" s="117"/>
      <c r="AD58" s="117"/>
      <c r="AE58" s="117"/>
      <c r="AF58" s="117"/>
      <c r="AG58" s="117"/>
      <c r="AH58" s="117"/>
      <c r="AI58" s="117"/>
      <c r="AJ58" s="117"/>
    </row>
    <row r="59" spans="1:36" s="7" customFormat="1" x14ac:dyDescent="0.2">
      <c r="A59" s="138"/>
      <c r="B59" s="18">
        <f>B55+B57</f>
        <v>3.5</v>
      </c>
      <c r="C59" s="6"/>
      <c r="D59" s="6" t="s">
        <v>20</v>
      </c>
      <c r="E59" s="6"/>
      <c r="F59" s="6"/>
      <c r="G59" s="6"/>
      <c r="H59" s="6"/>
      <c r="I59" s="6"/>
      <c r="J59" s="6"/>
      <c r="K59" s="6"/>
      <c r="L59" s="6"/>
      <c r="M59" s="6"/>
      <c r="N59" s="6"/>
      <c r="O59" s="91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  <c r="AA59" s="117"/>
      <c r="AB59" s="117"/>
      <c r="AC59" s="117"/>
      <c r="AD59" s="117"/>
      <c r="AE59" s="117"/>
      <c r="AF59" s="117"/>
      <c r="AG59" s="117"/>
      <c r="AH59" s="117"/>
      <c r="AI59" s="117"/>
      <c r="AJ59" s="117"/>
    </row>
    <row r="60" spans="1:36" s="17" customFormat="1" ht="25.5" x14ac:dyDescent="0.2">
      <c r="A60" s="15" t="s">
        <v>40</v>
      </c>
      <c r="B60" s="18">
        <f>B39+B44+B46+B51+B55+B57</f>
        <v>8.1999999999999993</v>
      </c>
      <c r="C60" s="16"/>
      <c r="D60" s="16"/>
      <c r="E60" s="16">
        <f>E40+E44+E46+E51+E55+E57+E48</f>
        <v>6.3380137487201988</v>
      </c>
      <c r="F60" s="16">
        <f t="shared" ref="F60:O60" si="14">F40+F44+F46+F51+F55+F57+F48</f>
        <v>6.1999078543220714</v>
      </c>
      <c r="G60" s="16">
        <f t="shared" si="14"/>
        <v>6.0791428989322807</v>
      </c>
      <c r="H60" s="16">
        <f t="shared" si="14"/>
        <v>6.3548339915167471</v>
      </c>
      <c r="I60" s="16">
        <f t="shared" si="14"/>
        <v>4.7918604651162786</v>
      </c>
      <c r="J60" s="16">
        <f t="shared" si="14"/>
        <v>5.4760860026327345</v>
      </c>
      <c r="K60" s="16">
        <f t="shared" si="14"/>
        <v>6.0394983179757205</v>
      </c>
      <c r="L60" s="16">
        <f t="shared" si="14"/>
        <v>5.7271683486909462</v>
      </c>
      <c r="M60" s="16">
        <f t="shared" si="14"/>
        <v>6.7726561357320456</v>
      </c>
      <c r="N60" s="16">
        <f t="shared" si="14"/>
        <v>4.6345911949685537</v>
      </c>
      <c r="O60" s="16">
        <f t="shared" si="14"/>
        <v>6.2088050314465404</v>
      </c>
      <c r="P60" s="120"/>
      <c r="Q60" s="120"/>
      <c r="R60" s="120"/>
      <c r="S60" s="120"/>
      <c r="T60" s="120"/>
      <c r="U60" s="120"/>
      <c r="V60" s="120"/>
      <c r="W60" s="120"/>
      <c r="X60" s="120"/>
      <c r="Y60" s="120"/>
      <c r="Z60" s="120"/>
      <c r="AA60" s="120"/>
      <c r="AB60" s="120"/>
      <c r="AC60" s="120"/>
      <c r="AD60" s="120"/>
      <c r="AE60" s="120"/>
      <c r="AF60" s="120"/>
      <c r="AG60" s="120"/>
      <c r="AH60" s="120"/>
      <c r="AI60" s="120"/>
      <c r="AJ60" s="120"/>
    </row>
    <row r="61" spans="1:36" s="17" customFormat="1" x14ac:dyDescent="0.2">
      <c r="A61" s="15"/>
      <c r="B61" s="18"/>
      <c r="C61" s="16"/>
      <c r="D61" s="16"/>
      <c r="E61" s="16">
        <f>E41+E52+E59+Q38+E45+E47+E56+E58+E49</f>
        <v>8.6147930378821123</v>
      </c>
      <c r="F61" s="16">
        <f t="shared" ref="F61:O61" si="15">F41+F52+F59+R38+F45+F47+F56+F58+F49</f>
        <v>8.6307275120666969</v>
      </c>
      <c r="G61" s="16">
        <f t="shared" si="15"/>
        <v>8.5973701916045044</v>
      </c>
      <c r="H61" s="16">
        <f t="shared" si="15"/>
        <v>8.2169138511042856</v>
      </c>
      <c r="I61" s="16">
        <f t="shared" si="15"/>
        <v>6.0709302325581387</v>
      </c>
      <c r="J61" s="16">
        <f t="shared" si="15"/>
        <v>7.6178543220710848</v>
      </c>
      <c r="K61" s="16">
        <f t="shared" si="15"/>
        <v>8.6308497879186774</v>
      </c>
      <c r="L61" s="16">
        <f t="shared" si="15"/>
        <v>8.2458168787479877</v>
      </c>
      <c r="M61" s="16">
        <f t="shared" si="15"/>
        <v>8.9193783823314323</v>
      </c>
      <c r="N61" s="16">
        <f t="shared" si="15"/>
        <v>6.8961006289308182</v>
      </c>
      <c r="O61" s="16">
        <f t="shared" si="15"/>
        <v>7.6993710691823898</v>
      </c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</row>
    <row r="62" spans="1:36" x14ac:dyDescent="0.2">
      <c r="A62" s="11"/>
      <c r="B62" s="19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60"/>
    </row>
    <row r="63" spans="1:36" x14ac:dyDescent="0.2">
      <c r="A63" s="151" t="s">
        <v>41</v>
      </c>
      <c r="B63" s="152"/>
      <c r="C63" s="152"/>
      <c r="D63" s="152"/>
      <c r="E63" s="152"/>
      <c r="F63" s="152"/>
      <c r="G63" s="152"/>
      <c r="H63" s="152"/>
      <c r="I63" s="152"/>
      <c r="J63" s="152"/>
      <c r="K63" s="152"/>
      <c r="L63" s="152"/>
      <c r="M63" s="152"/>
      <c r="N63" s="152"/>
      <c r="O63" s="153"/>
    </row>
    <row r="64" spans="1:36" x14ac:dyDescent="0.2">
      <c r="A64" s="11" t="s">
        <v>42</v>
      </c>
      <c r="B64" s="19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60"/>
    </row>
    <row r="65" spans="1:36" x14ac:dyDescent="0.2">
      <c r="A65" s="11" t="s">
        <v>43</v>
      </c>
      <c r="B65" s="19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60"/>
    </row>
    <row r="66" spans="1:36" s="29" customFormat="1" ht="25.5" x14ac:dyDescent="0.2">
      <c r="A66" s="26" t="s">
        <v>1</v>
      </c>
      <c r="B66" s="61" t="s">
        <v>2</v>
      </c>
      <c r="C66" s="27"/>
      <c r="D66" s="27" t="s">
        <v>55</v>
      </c>
      <c r="E66" s="27" t="s">
        <v>44</v>
      </c>
      <c r="F66" s="27" t="s">
        <v>45</v>
      </c>
      <c r="G66" s="27" t="s">
        <v>46</v>
      </c>
      <c r="H66" s="27" t="s">
        <v>47</v>
      </c>
      <c r="I66" s="27" t="s">
        <v>48</v>
      </c>
      <c r="J66" s="27" t="s">
        <v>49</v>
      </c>
      <c r="K66" s="27" t="s">
        <v>50</v>
      </c>
      <c r="L66" s="27" t="s">
        <v>51</v>
      </c>
      <c r="M66" s="27" t="s">
        <v>52</v>
      </c>
      <c r="N66" s="27" t="s">
        <v>53</v>
      </c>
      <c r="O66" s="89" t="s">
        <v>54</v>
      </c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</row>
    <row r="67" spans="1:36" x14ac:dyDescent="0.2">
      <c r="A67" s="11"/>
      <c r="B67" s="19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60"/>
    </row>
    <row r="68" spans="1:36" x14ac:dyDescent="0.2">
      <c r="A68" s="79" t="s">
        <v>16</v>
      </c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95"/>
    </row>
    <row r="69" spans="1:36" x14ac:dyDescent="0.2">
      <c r="A69" s="141" t="s">
        <v>188</v>
      </c>
      <c r="B69" s="19">
        <v>1.7</v>
      </c>
      <c r="C69" s="3"/>
      <c r="D69" s="3" t="s">
        <v>56</v>
      </c>
      <c r="E69" s="3">
        <v>1</v>
      </c>
      <c r="F69" s="3">
        <v>1</v>
      </c>
      <c r="G69" s="3">
        <v>1</v>
      </c>
      <c r="H69" s="3">
        <v>1</v>
      </c>
      <c r="I69" s="3">
        <v>1</v>
      </c>
      <c r="J69" s="3">
        <v>1</v>
      </c>
      <c r="K69" s="3">
        <v>1</v>
      </c>
      <c r="L69" s="3">
        <v>1</v>
      </c>
      <c r="M69" s="3">
        <v>1</v>
      </c>
      <c r="N69" s="3">
        <v>1</v>
      </c>
      <c r="O69" s="3">
        <v>1</v>
      </c>
    </row>
    <row r="70" spans="1:36" ht="18.75" customHeight="1" x14ac:dyDescent="0.2">
      <c r="A70" s="140"/>
      <c r="B70" s="19"/>
      <c r="C70" s="154" t="s">
        <v>60</v>
      </c>
      <c r="D70" s="155"/>
      <c r="E70" s="6">
        <f>E69*1.7</f>
        <v>1.7</v>
      </c>
      <c r="F70" s="6">
        <f t="shared" ref="F70:O70" si="16">F69*1.7</f>
        <v>1.7</v>
      </c>
      <c r="G70" s="6">
        <f t="shared" si="16"/>
        <v>1.7</v>
      </c>
      <c r="H70" s="6">
        <f t="shared" si="16"/>
        <v>1.7</v>
      </c>
      <c r="I70" s="6">
        <f t="shared" si="16"/>
        <v>1.7</v>
      </c>
      <c r="J70" s="6">
        <f t="shared" si="16"/>
        <v>1.7</v>
      </c>
      <c r="K70" s="6">
        <f t="shared" si="16"/>
        <v>1.7</v>
      </c>
      <c r="L70" s="6">
        <f t="shared" si="16"/>
        <v>1.7</v>
      </c>
      <c r="M70" s="6">
        <f t="shared" si="16"/>
        <v>1.7</v>
      </c>
      <c r="N70" s="6">
        <f t="shared" si="16"/>
        <v>1.7</v>
      </c>
      <c r="O70" s="91">
        <f t="shared" si="16"/>
        <v>1.7</v>
      </c>
    </row>
    <row r="71" spans="1:36" x14ac:dyDescent="0.2">
      <c r="A71" s="137" t="s">
        <v>189</v>
      </c>
      <c r="B71" s="19">
        <v>1.3</v>
      </c>
      <c r="C71" s="3"/>
      <c r="D71" s="3" t="s">
        <v>57</v>
      </c>
      <c r="E71" s="3">
        <v>1</v>
      </c>
      <c r="F71" s="3">
        <v>1</v>
      </c>
      <c r="G71" s="3">
        <v>1</v>
      </c>
      <c r="H71" s="3">
        <v>1</v>
      </c>
      <c r="I71" s="3">
        <v>1</v>
      </c>
      <c r="J71" s="3">
        <v>1</v>
      </c>
      <c r="K71" s="3">
        <v>1</v>
      </c>
      <c r="L71" s="3">
        <v>1</v>
      </c>
      <c r="M71" s="3">
        <v>1</v>
      </c>
      <c r="N71" s="3">
        <v>1</v>
      </c>
      <c r="O71" s="3">
        <v>1</v>
      </c>
    </row>
    <row r="72" spans="1:36" ht="12.75" customHeight="1" x14ac:dyDescent="0.2">
      <c r="A72" s="140"/>
      <c r="B72" s="19"/>
      <c r="C72" s="154" t="s">
        <v>60</v>
      </c>
      <c r="D72" s="155"/>
      <c r="E72" s="6">
        <f>E71*1.3</f>
        <v>1.3</v>
      </c>
      <c r="F72" s="6">
        <f t="shared" ref="F72:O72" si="17">F71*1.3</f>
        <v>1.3</v>
      </c>
      <c r="G72" s="6">
        <f t="shared" si="17"/>
        <v>1.3</v>
      </c>
      <c r="H72" s="6">
        <f t="shared" si="17"/>
        <v>1.3</v>
      </c>
      <c r="I72" s="6">
        <f t="shared" si="17"/>
        <v>1.3</v>
      </c>
      <c r="J72" s="6">
        <f t="shared" si="17"/>
        <v>1.3</v>
      </c>
      <c r="K72" s="6">
        <f t="shared" si="17"/>
        <v>1.3</v>
      </c>
      <c r="L72" s="6">
        <f t="shared" si="17"/>
        <v>1.3</v>
      </c>
      <c r="M72" s="6">
        <f t="shared" si="17"/>
        <v>1.3</v>
      </c>
      <c r="N72" s="6">
        <f t="shared" si="17"/>
        <v>1.3</v>
      </c>
      <c r="O72" s="91">
        <f t="shared" si="17"/>
        <v>1.3</v>
      </c>
    </row>
    <row r="73" spans="1:36" x14ac:dyDescent="0.2">
      <c r="A73" s="137" t="s">
        <v>190</v>
      </c>
      <c r="B73" s="19">
        <v>1.2</v>
      </c>
      <c r="C73" s="3"/>
      <c r="D73" s="3" t="s">
        <v>57</v>
      </c>
      <c r="E73" s="3">
        <v>1</v>
      </c>
      <c r="F73" s="3">
        <v>1</v>
      </c>
      <c r="G73" s="3">
        <v>1</v>
      </c>
      <c r="H73" s="3">
        <v>1</v>
      </c>
      <c r="I73" s="3">
        <v>1</v>
      </c>
      <c r="J73" s="3">
        <v>1</v>
      </c>
      <c r="K73" s="3">
        <v>1</v>
      </c>
      <c r="L73" s="3">
        <v>1</v>
      </c>
      <c r="M73" s="3">
        <v>1</v>
      </c>
      <c r="N73" s="3">
        <v>1</v>
      </c>
      <c r="O73" s="60">
        <v>1</v>
      </c>
    </row>
    <row r="74" spans="1:36" x14ac:dyDescent="0.2">
      <c r="A74" s="140"/>
      <c r="B74" s="19"/>
      <c r="C74" s="154" t="s">
        <v>60</v>
      </c>
      <c r="D74" s="155"/>
      <c r="E74" s="6">
        <f>E73*1.2</f>
        <v>1.2</v>
      </c>
      <c r="F74" s="6">
        <f t="shared" ref="F74:O74" si="18">F73*1.2</f>
        <v>1.2</v>
      </c>
      <c r="G74" s="6">
        <f t="shared" si="18"/>
        <v>1.2</v>
      </c>
      <c r="H74" s="6">
        <f t="shared" si="18"/>
        <v>1.2</v>
      </c>
      <c r="I74" s="6">
        <f t="shared" si="18"/>
        <v>1.2</v>
      </c>
      <c r="J74" s="6">
        <f t="shared" si="18"/>
        <v>1.2</v>
      </c>
      <c r="K74" s="6">
        <f t="shared" si="18"/>
        <v>1.2</v>
      </c>
      <c r="L74" s="6">
        <f t="shared" si="18"/>
        <v>1.2</v>
      </c>
      <c r="M74" s="6">
        <f t="shared" si="18"/>
        <v>1.2</v>
      </c>
      <c r="N74" s="6">
        <f t="shared" si="18"/>
        <v>1.2</v>
      </c>
      <c r="O74" s="91">
        <f t="shared" si="18"/>
        <v>1.2</v>
      </c>
    </row>
    <row r="75" spans="1:36" x14ac:dyDescent="0.2">
      <c r="A75" s="137" t="s">
        <v>191</v>
      </c>
      <c r="B75" s="19">
        <v>1.2</v>
      </c>
      <c r="C75" s="3"/>
      <c r="D75" s="3" t="s">
        <v>58</v>
      </c>
      <c r="E75" s="3">
        <v>1</v>
      </c>
      <c r="F75" s="3">
        <v>1</v>
      </c>
      <c r="G75" s="3">
        <v>1</v>
      </c>
      <c r="H75" s="3">
        <v>1</v>
      </c>
      <c r="I75" s="3">
        <v>1</v>
      </c>
      <c r="J75" s="3">
        <v>1</v>
      </c>
      <c r="K75" s="3">
        <v>1</v>
      </c>
      <c r="L75" s="3">
        <v>1</v>
      </c>
      <c r="M75" s="3">
        <v>1</v>
      </c>
      <c r="N75" s="3">
        <v>1</v>
      </c>
      <c r="O75" s="60">
        <v>1</v>
      </c>
    </row>
    <row r="76" spans="1:36" x14ac:dyDescent="0.2">
      <c r="A76" s="140"/>
      <c r="B76" s="19"/>
      <c r="C76" s="154" t="s">
        <v>60</v>
      </c>
      <c r="D76" s="155"/>
      <c r="E76" s="6">
        <f>E75*1.2</f>
        <v>1.2</v>
      </c>
      <c r="F76" s="6">
        <f t="shared" ref="F76:O76" si="19">F75*1.2</f>
        <v>1.2</v>
      </c>
      <c r="G76" s="6">
        <f t="shared" si="19"/>
        <v>1.2</v>
      </c>
      <c r="H76" s="6">
        <f t="shared" si="19"/>
        <v>1.2</v>
      </c>
      <c r="I76" s="6">
        <f t="shared" si="19"/>
        <v>1.2</v>
      </c>
      <c r="J76" s="6">
        <f t="shared" si="19"/>
        <v>1.2</v>
      </c>
      <c r="K76" s="6">
        <f t="shared" si="19"/>
        <v>1.2</v>
      </c>
      <c r="L76" s="6">
        <f t="shared" si="19"/>
        <v>1.2</v>
      </c>
      <c r="M76" s="6">
        <f t="shared" si="19"/>
        <v>1.2</v>
      </c>
      <c r="N76" s="6">
        <f t="shared" si="19"/>
        <v>1.2</v>
      </c>
      <c r="O76" s="91">
        <f t="shared" si="19"/>
        <v>1.2</v>
      </c>
    </row>
    <row r="77" spans="1:36" ht="12.75" customHeight="1" x14ac:dyDescent="0.2">
      <c r="A77" s="140"/>
      <c r="B77" s="19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60"/>
    </row>
    <row r="78" spans="1:36" x14ac:dyDescent="0.2">
      <c r="A78" s="140"/>
      <c r="B78" s="19">
        <f>B69+B71+B73+B75</f>
        <v>5.4</v>
      </c>
      <c r="C78" s="3"/>
      <c r="D78" s="3"/>
      <c r="E78" s="3">
        <f>E69+E71+E73+E75</f>
        <v>4</v>
      </c>
      <c r="F78" s="3">
        <f t="shared" ref="F78:O78" si="20">F69+F71+F73+F75</f>
        <v>4</v>
      </c>
      <c r="G78" s="3">
        <f t="shared" si="20"/>
        <v>4</v>
      </c>
      <c r="H78" s="3">
        <f t="shared" si="20"/>
        <v>4</v>
      </c>
      <c r="I78" s="3">
        <f t="shared" si="20"/>
        <v>4</v>
      </c>
      <c r="J78" s="3">
        <f t="shared" si="20"/>
        <v>4</v>
      </c>
      <c r="K78" s="3">
        <f t="shared" si="20"/>
        <v>4</v>
      </c>
      <c r="L78" s="3">
        <f t="shared" si="20"/>
        <v>4</v>
      </c>
      <c r="M78" s="3">
        <f t="shared" si="20"/>
        <v>4</v>
      </c>
      <c r="N78" s="3">
        <f t="shared" si="20"/>
        <v>4</v>
      </c>
      <c r="O78" s="60">
        <f t="shared" si="20"/>
        <v>4</v>
      </c>
    </row>
    <row r="79" spans="1:36" s="20" customFormat="1" x14ac:dyDescent="0.2">
      <c r="A79" s="18"/>
      <c r="B79" s="19"/>
      <c r="C79" s="19" t="s">
        <v>169</v>
      </c>
      <c r="D79" s="19" t="s">
        <v>17</v>
      </c>
      <c r="E79" s="19">
        <f>E70+E72+E74+E76</f>
        <v>5.4</v>
      </c>
      <c r="F79" s="19">
        <f t="shared" ref="F79:O79" si="21">F70+F72+F74+F76</f>
        <v>5.4</v>
      </c>
      <c r="G79" s="19">
        <f t="shared" si="21"/>
        <v>5.4</v>
      </c>
      <c r="H79" s="19">
        <f t="shared" si="21"/>
        <v>5.4</v>
      </c>
      <c r="I79" s="19">
        <f t="shared" si="21"/>
        <v>5.4</v>
      </c>
      <c r="J79" s="19">
        <f t="shared" si="21"/>
        <v>5.4</v>
      </c>
      <c r="K79" s="19">
        <f t="shared" si="21"/>
        <v>5.4</v>
      </c>
      <c r="L79" s="19">
        <f t="shared" si="21"/>
        <v>5.4</v>
      </c>
      <c r="M79" s="19">
        <f t="shared" si="21"/>
        <v>5.4</v>
      </c>
      <c r="N79" s="19">
        <f t="shared" si="21"/>
        <v>5.4</v>
      </c>
      <c r="O79" s="87">
        <f t="shared" si="21"/>
        <v>5.4</v>
      </c>
      <c r="P79" s="121"/>
      <c r="Q79" s="121"/>
      <c r="R79" s="121"/>
      <c r="S79" s="121"/>
      <c r="T79" s="121"/>
      <c r="U79" s="121"/>
      <c r="V79" s="121"/>
      <c r="W79" s="121"/>
      <c r="X79" s="121"/>
      <c r="Y79" s="121"/>
      <c r="Z79" s="121"/>
      <c r="AA79" s="121"/>
      <c r="AB79" s="121"/>
      <c r="AC79" s="121"/>
      <c r="AD79" s="121"/>
      <c r="AE79" s="121"/>
      <c r="AF79" s="121"/>
      <c r="AG79" s="121"/>
      <c r="AH79" s="121"/>
      <c r="AI79" s="121"/>
      <c r="AJ79" s="121"/>
    </row>
    <row r="80" spans="1:36" x14ac:dyDescent="0.2">
      <c r="A80" s="11"/>
      <c r="B80" s="19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60"/>
    </row>
    <row r="81" spans="1:36" x14ac:dyDescent="0.2">
      <c r="A81" s="79" t="s">
        <v>38</v>
      </c>
      <c r="B81" s="82"/>
      <c r="C81" s="82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95"/>
    </row>
    <row r="82" spans="1:36" x14ac:dyDescent="0.2">
      <c r="A82" s="140"/>
      <c r="B82" s="19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60"/>
    </row>
    <row r="83" spans="1:36" x14ac:dyDescent="0.2">
      <c r="A83" s="141" t="s">
        <v>192</v>
      </c>
      <c r="B83" s="19">
        <v>1</v>
      </c>
      <c r="C83" s="3"/>
      <c r="D83" s="3"/>
      <c r="E83" s="3">
        <v>1</v>
      </c>
      <c r="F83" s="3">
        <v>1</v>
      </c>
      <c r="G83" s="3">
        <v>1</v>
      </c>
      <c r="H83" s="3">
        <v>1</v>
      </c>
      <c r="I83" s="3">
        <v>1</v>
      </c>
      <c r="J83" s="3">
        <v>1</v>
      </c>
      <c r="K83" s="3">
        <v>1</v>
      </c>
      <c r="L83" s="3">
        <v>1</v>
      </c>
      <c r="M83" s="3">
        <v>1</v>
      </c>
      <c r="N83" s="3">
        <v>1</v>
      </c>
      <c r="O83" s="60">
        <v>1</v>
      </c>
    </row>
    <row r="84" spans="1:36" x14ac:dyDescent="0.2">
      <c r="A84" s="142"/>
      <c r="B84" s="19"/>
      <c r="C84" s="154" t="s">
        <v>60</v>
      </c>
      <c r="D84" s="155"/>
      <c r="E84" s="6">
        <f>E83*1</f>
        <v>1</v>
      </c>
      <c r="F84" s="6">
        <f t="shared" ref="F84:O84" si="22">F83*1</f>
        <v>1</v>
      </c>
      <c r="G84" s="6">
        <f t="shared" si="22"/>
        <v>1</v>
      </c>
      <c r="H84" s="6">
        <f t="shared" si="22"/>
        <v>1</v>
      </c>
      <c r="I84" s="6">
        <f t="shared" si="22"/>
        <v>1</v>
      </c>
      <c r="J84" s="6">
        <f t="shared" si="22"/>
        <v>1</v>
      </c>
      <c r="K84" s="6">
        <f t="shared" si="22"/>
        <v>1</v>
      </c>
      <c r="L84" s="6">
        <f t="shared" si="22"/>
        <v>1</v>
      </c>
      <c r="M84" s="6">
        <f t="shared" si="22"/>
        <v>1</v>
      </c>
      <c r="N84" s="6">
        <f t="shared" si="22"/>
        <v>1</v>
      </c>
      <c r="O84" s="91">
        <f t="shared" si="22"/>
        <v>1</v>
      </c>
    </row>
    <row r="85" spans="1:36" x14ac:dyDescent="0.2">
      <c r="A85" s="141" t="s">
        <v>193</v>
      </c>
      <c r="B85" s="19">
        <v>0.5</v>
      </c>
      <c r="C85" s="3"/>
      <c r="D85" s="3" t="s">
        <v>57</v>
      </c>
      <c r="E85" s="3">
        <v>1</v>
      </c>
      <c r="F85" s="3">
        <v>1</v>
      </c>
      <c r="G85" s="3">
        <v>1</v>
      </c>
      <c r="H85" s="3">
        <v>1</v>
      </c>
      <c r="I85" s="3">
        <v>1</v>
      </c>
      <c r="J85" s="3">
        <v>1</v>
      </c>
      <c r="K85" s="3">
        <v>1</v>
      </c>
      <c r="L85" s="3">
        <v>1</v>
      </c>
      <c r="M85" s="3">
        <v>1</v>
      </c>
      <c r="N85" s="3">
        <v>1</v>
      </c>
      <c r="O85" s="60">
        <v>1</v>
      </c>
    </row>
    <row r="86" spans="1:36" x14ac:dyDescent="0.2">
      <c r="A86" s="142"/>
      <c r="B86" s="19"/>
      <c r="C86" s="154" t="s">
        <v>60</v>
      </c>
      <c r="D86" s="155"/>
      <c r="E86" s="6">
        <f>E85*0.5</f>
        <v>0.5</v>
      </c>
      <c r="F86" s="6">
        <f t="shared" ref="F86:O86" si="23">F85*0.5</f>
        <v>0.5</v>
      </c>
      <c r="G86" s="6">
        <f t="shared" si="23"/>
        <v>0.5</v>
      </c>
      <c r="H86" s="6">
        <f t="shared" si="23"/>
        <v>0.5</v>
      </c>
      <c r="I86" s="6">
        <f t="shared" si="23"/>
        <v>0.5</v>
      </c>
      <c r="J86" s="6">
        <f t="shared" si="23"/>
        <v>0.5</v>
      </c>
      <c r="K86" s="6">
        <f t="shared" si="23"/>
        <v>0.5</v>
      </c>
      <c r="L86" s="6">
        <f t="shared" si="23"/>
        <v>0.5</v>
      </c>
      <c r="M86" s="6">
        <f t="shared" si="23"/>
        <v>0.5</v>
      </c>
      <c r="N86" s="6">
        <f t="shared" si="23"/>
        <v>0.5</v>
      </c>
      <c r="O86" s="91">
        <f t="shared" si="23"/>
        <v>0.5</v>
      </c>
    </row>
    <row r="87" spans="1:36" ht="16.5" customHeight="1" x14ac:dyDescent="0.2">
      <c r="A87" s="142" t="s">
        <v>194</v>
      </c>
      <c r="B87" s="19">
        <v>1</v>
      </c>
      <c r="C87" s="3"/>
      <c r="D87" s="135" t="s">
        <v>61</v>
      </c>
      <c r="E87" s="3">
        <v>1</v>
      </c>
      <c r="F87" s="3">
        <v>1</v>
      </c>
      <c r="G87" s="3">
        <v>1</v>
      </c>
      <c r="H87" s="3">
        <v>0</v>
      </c>
      <c r="I87" s="3">
        <v>1</v>
      </c>
      <c r="J87" s="3">
        <v>0</v>
      </c>
      <c r="K87" s="3">
        <v>0</v>
      </c>
      <c r="L87" s="3">
        <v>1</v>
      </c>
      <c r="M87" s="3">
        <v>0</v>
      </c>
      <c r="N87" s="3">
        <v>1</v>
      </c>
      <c r="O87" s="60">
        <v>0</v>
      </c>
    </row>
    <row r="88" spans="1:36" x14ac:dyDescent="0.2">
      <c r="A88" s="140"/>
      <c r="B88" s="19"/>
      <c r="C88" s="154" t="s">
        <v>60</v>
      </c>
      <c r="D88" s="155"/>
      <c r="E88" s="6">
        <f>E87*1</f>
        <v>1</v>
      </c>
      <c r="F88" s="6">
        <f t="shared" ref="F88:O88" si="24">F87*1</f>
        <v>1</v>
      </c>
      <c r="G88" s="6">
        <f t="shared" si="24"/>
        <v>1</v>
      </c>
      <c r="H88" s="6">
        <f t="shared" si="24"/>
        <v>0</v>
      </c>
      <c r="I88" s="6">
        <f t="shared" si="24"/>
        <v>1</v>
      </c>
      <c r="J88" s="6">
        <f t="shared" si="24"/>
        <v>0</v>
      </c>
      <c r="K88" s="6">
        <f t="shared" si="24"/>
        <v>0</v>
      </c>
      <c r="L88" s="6">
        <f t="shared" si="24"/>
        <v>1</v>
      </c>
      <c r="M88" s="6">
        <f t="shared" si="24"/>
        <v>0</v>
      </c>
      <c r="N88" s="6">
        <f t="shared" si="24"/>
        <v>1</v>
      </c>
      <c r="O88" s="91">
        <f t="shared" si="24"/>
        <v>0</v>
      </c>
    </row>
    <row r="89" spans="1:36" x14ac:dyDescent="0.2">
      <c r="A89" s="140"/>
      <c r="B89" s="19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60"/>
    </row>
    <row r="90" spans="1:36" x14ac:dyDescent="0.2">
      <c r="A90" s="140"/>
      <c r="B90" s="19">
        <f>B83+B85+B87</f>
        <v>2.5</v>
      </c>
      <c r="C90" s="3"/>
      <c r="D90" s="3"/>
      <c r="E90" s="3">
        <f>E83+E85+E87</f>
        <v>3</v>
      </c>
      <c r="F90" s="3">
        <f t="shared" ref="F90:O90" si="25">F83+F85+F87</f>
        <v>3</v>
      </c>
      <c r="G90" s="3">
        <f t="shared" si="25"/>
        <v>3</v>
      </c>
      <c r="H90" s="3">
        <f t="shared" si="25"/>
        <v>2</v>
      </c>
      <c r="I90" s="3">
        <f t="shared" si="25"/>
        <v>3</v>
      </c>
      <c r="J90" s="3">
        <f t="shared" si="25"/>
        <v>2</v>
      </c>
      <c r="K90" s="3">
        <f t="shared" si="25"/>
        <v>2</v>
      </c>
      <c r="L90" s="3">
        <f t="shared" si="25"/>
        <v>3</v>
      </c>
      <c r="M90" s="3">
        <f t="shared" si="25"/>
        <v>2</v>
      </c>
      <c r="N90" s="3">
        <f t="shared" si="25"/>
        <v>3</v>
      </c>
      <c r="O90" s="60">
        <f t="shared" si="25"/>
        <v>2</v>
      </c>
    </row>
    <row r="91" spans="1:36" s="20" customFormat="1" x14ac:dyDescent="0.2">
      <c r="A91" s="143"/>
      <c r="B91" s="19"/>
      <c r="C91" s="19" t="s">
        <v>169</v>
      </c>
      <c r="D91" s="19" t="s">
        <v>17</v>
      </c>
      <c r="E91" s="19">
        <f>E84+E86+E88</f>
        <v>2.5</v>
      </c>
      <c r="F91" s="19">
        <f t="shared" ref="F91:O91" si="26">F84+F86+F88</f>
        <v>2.5</v>
      </c>
      <c r="G91" s="19">
        <f t="shared" si="26"/>
        <v>2.5</v>
      </c>
      <c r="H91" s="19">
        <f t="shared" si="26"/>
        <v>1.5</v>
      </c>
      <c r="I91" s="19">
        <f t="shared" si="26"/>
        <v>2.5</v>
      </c>
      <c r="J91" s="19">
        <f t="shared" si="26"/>
        <v>1.5</v>
      </c>
      <c r="K91" s="19">
        <f t="shared" si="26"/>
        <v>1.5</v>
      </c>
      <c r="L91" s="19">
        <f t="shared" si="26"/>
        <v>2.5</v>
      </c>
      <c r="M91" s="19">
        <f t="shared" si="26"/>
        <v>1.5</v>
      </c>
      <c r="N91" s="19">
        <f t="shared" si="26"/>
        <v>2.5</v>
      </c>
      <c r="O91" s="87">
        <f t="shared" si="26"/>
        <v>1.5</v>
      </c>
      <c r="P91" s="121"/>
      <c r="Q91" s="121"/>
      <c r="R91" s="121"/>
      <c r="S91" s="121"/>
      <c r="T91" s="121"/>
      <c r="U91" s="121"/>
      <c r="V91" s="121"/>
      <c r="W91" s="121"/>
      <c r="X91" s="121"/>
      <c r="Y91" s="121"/>
      <c r="Z91" s="121"/>
      <c r="AA91" s="121"/>
      <c r="AB91" s="121"/>
      <c r="AC91" s="121"/>
      <c r="AD91" s="121"/>
      <c r="AE91" s="121"/>
      <c r="AF91" s="121"/>
      <c r="AG91" s="121"/>
      <c r="AH91" s="121"/>
      <c r="AI91" s="121"/>
      <c r="AJ91" s="121"/>
    </row>
    <row r="92" spans="1:36" x14ac:dyDescent="0.2">
      <c r="A92" s="140"/>
      <c r="B92" s="19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60"/>
    </row>
    <row r="93" spans="1:36" x14ac:dyDescent="0.2">
      <c r="A93" s="78" t="s">
        <v>39</v>
      </c>
      <c r="B93" s="82"/>
      <c r="C93" s="82"/>
      <c r="D93" s="82"/>
      <c r="E93" s="82"/>
      <c r="F93" s="82"/>
      <c r="G93" s="82"/>
      <c r="H93" s="82"/>
      <c r="I93" s="82"/>
      <c r="J93" s="82"/>
      <c r="K93" s="82"/>
      <c r="L93" s="82"/>
      <c r="M93" s="82"/>
      <c r="N93" s="82"/>
      <c r="O93" s="95"/>
    </row>
    <row r="94" spans="1:36" x14ac:dyDescent="0.2">
      <c r="A94" s="140"/>
      <c r="B94" s="19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60"/>
    </row>
    <row r="95" spans="1:36" x14ac:dyDescent="0.2">
      <c r="A95" s="140" t="s">
        <v>195</v>
      </c>
      <c r="B95" s="19">
        <v>1</v>
      </c>
      <c r="C95" s="3"/>
      <c r="D95" s="3" t="s">
        <v>62</v>
      </c>
      <c r="E95" s="3">
        <v>1</v>
      </c>
      <c r="F95" s="3">
        <v>1</v>
      </c>
      <c r="G95" s="3">
        <v>1</v>
      </c>
      <c r="H95" s="3">
        <v>1</v>
      </c>
      <c r="I95" s="3">
        <v>1</v>
      </c>
      <c r="J95" s="3">
        <v>1</v>
      </c>
      <c r="K95" s="3">
        <v>1</v>
      </c>
      <c r="L95" s="3">
        <v>1</v>
      </c>
      <c r="M95" s="3">
        <v>1</v>
      </c>
      <c r="N95" s="3">
        <v>1</v>
      </c>
      <c r="O95" s="60">
        <v>1</v>
      </c>
    </row>
    <row r="96" spans="1:36" x14ac:dyDescent="0.2">
      <c r="A96" s="140"/>
      <c r="B96" s="19"/>
      <c r="C96" s="148" t="s">
        <v>60</v>
      </c>
      <c r="D96" s="149"/>
      <c r="E96" s="6">
        <f>E95*1</f>
        <v>1</v>
      </c>
      <c r="F96" s="6">
        <f t="shared" ref="F96:O96" si="27">F95*1</f>
        <v>1</v>
      </c>
      <c r="G96" s="6">
        <f t="shared" si="27"/>
        <v>1</v>
      </c>
      <c r="H96" s="6">
        <f t="shared" si="27"/>
        <v>1</v>
      </c>
      <c r="I96" s="6">
        <f t="shared" si="27"/>
        <v>1</v>
      </c>
      <c r="J96" s="6">
        <f t="shared" si="27"/>
        <v>1</v>
      </c>
      <c r="K96" s="6">
        <f t="shared" si="27"/>
        <v>1</v>
      </c>
      <c r="L96" s="6">
        <f t="shared" si="27"/>
        <v>1</v>
      </c>
      <c r="M96" s="6">
        <f t="shared" si="27"/>
        <v>1</v>
      </c>
      <c r="N96" s="6">
        <f t="shared" si="27"/>
        <v>1</v>
      </c>
      <c r="O96" s="91">
        <f t="shared" si="27"/>
        <v>1</v>
      </c>
    </row>
    <row r="97" spans="1:36" x14ac:dyDescent="0.2">
      <c r="A97" s="140" t="s">
        <v>196</v>
      </c>
      <c r="B97" s="19">
        <v>2</v>
      </c>
      <c r="C97" s="3"/>
      <c r="D97" s="3"/>
      <c r="E97" s="3">
        <v>1</v>
      </c>
      <c r="F97" s="3">
        <v>1</v>
      </c>
      <c r="G97" s="3">
        <v>1</v>
      </c>
      <c r="H97" s="3">
        <v>1</v>
      </c>
      <c r="I97" s="3">
        <v>1</v>
      </c>
      <c r="J97" s="3">
        <v>1</v>
      </c>
      <c r="K97" s="3">
        <v>1</v>
      </c>
      <c r="L97" s="3">
        <v>1</v>
      </c>
      <c r="M97" s="3">
        <v>1</v>
      </c>
      <c r="N97" s="3">
        <v>1</v>
      </c>
      <c r="O97" s="60">
        <v>1</v>
      </c>
    </row>
    <row r="98" spans="1:36" x14ac:dyDescent="0.2">
      <c r="A98" s="140"/>
      <c r="B98" s="19"/>
      <c r="C98" s="148" t="s">
        <v>60</v>
      </c>
      <c r="D98" s="149"/>
      <c r="E98" s="6">
        <f>E97*2</f>
        <v>2</v>
      </c>
      <c r="F98" s="6">
        <f t="shared" ref="F98:O98" si="28">F97*2</f>
        <v>2</v>
      </c>
      <c r="G98" s="6">
        <f t="shared" si="28"/>
        <v>2</v>
      </c>
      <c r="H98" s="6">
        <f t="shared" si="28"/>
        <v>2</v>
      </c>
      <c r="I98" s="6">
        <f t="shared" si="28"/>
        <v>2</v>
      </c>
      <c r="J98" s="6">
        <f t="shared" si="28"/>
        <v>2</v>
      </c>
      <c r="K98" s="6">
        <f t="shared" si="28"/>
        <v>2</v>
      </c>
      <c r="L98" s="6">
        <f t="shared" si="28"/>
        <v>2</v>
      </c>
      <c r="M98" s="6">
        <f t="shared" si="28"/>
        <v>2</v>
      </c>
      <c r="N98" s="6">
        <f t="shared" si="28"/>
        <v>2</v>
      </c>
      <c r="O98" s="91">
        <f t="shared" si="28"/>
        <v>2</v>
      </c>
    </row>
    <row r="99" spans="1:36" x14ac:dyDescent="0.2">
      <c r="A99" s="140" t="s">
        <v>197</v>
      </c>
      <c r="B99" s="19">
        <v>1.5</v>
      </c>
      <c r="C99" s="3"/>
      <c r="D99" s="3"/>
      <c r="E99" s="3">
        <v>1</v>
      </c>
      <c r="F99" s="3">
        <v>1</v>
      </c>
      <c r="G99" s="3">
        <v>1</v>
      </c>
      <c r="H99" s="3">
        <v>1</v>
      </c>
      <c r="I99" s="3">
        <v>1</v>
      </c>
      <c r="J99" s="3">
        <v>1</v>
      </c>
      <c r="K99" s="3">
        <v>1</v>
      </c>
      <c r="L99" s="3">
        <v>1</v>
      </c>
      <c r="M99" s="3">
        <v>1</v>
      </c>
      <c r="N99" s="3">
        <v>1</v>
      </c>
      <c r="O99" s="60">
        <v>1</v>
      </c>
    </row>
    <row r="100" spans="1:36" x14ac:dyDescent="0.2">
      <c r="A100" s="140"/>
      <c r="B100" s="19"/>
      <c r="C100" s="148" t="s">
        <v>60</v>
      </c>
      <c r="D100" s="149"/>
      <c r="E100" s="3">
        <f>E99*1.5</f>
        <v>1.5</v>
      </c>
      <c r="F100" s="3">
        <f t="shared" ref="F100:O100" si="29">F99*1.5</f>
        <v>1.5</v>
      </c>
      <c r="G100" s="3">
        <f t="shared" si="29"/>
        <v>1.5</v>
      </c>
      <c r="H100" s="3">
        <f t="shared" si="29"/>
        <v>1.5</v>
      </c>
      <c r="I100" s="3">
        <f t="shared" si="29"/>
        <v>1.5</v>
      </c>
      <c r="J100" s="3">
        <f t="shared" si="29"/>
        <v>1.5</v>
      </c>
      <c r="K100" s="3">
        <f t="shared" si="29"/>
        <v>1.5</v>
      </c>
      <c r="L100" s="3">
        <f t="shared" si="29"/>
        <v>1.5</v>
      </c>
      <c r="M100" s="3">
        <f t="shared" si="29"/>
        <v>1.5</v>
      </c>
      <c r="N100" s="3">
        <f t="shared" si="29"/>
        <v>1.5</v>
      </c>
      <c r="O100" s="60">
        <f t="shared" si="29"/>
        <v>1.5</v>
      </c>
    </row>
    <row r="101" spans="1:36" x14ac:dyDescent="0.2">
      <c r="A101" s="140"/>
      <c r="B101" s="19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60"/>
    </row>
    <row r="102" spans="1:36" x14ac:dyDescent="0.2">
      <c r="A102" s="140"/>
      <c r="B102" s="19">
        <f>B95+B97+B99</f>
        <v>4.5</v>
      </c>
      <c r="C102" s="3"/>
      <c r="D102" s="3"/>
      <c r="E102" s="3">
        <f>E95+E97+E99</f>
        <v>3</v>
      </c>
      <c r="F102" s="3">
        <f t="shared" ref="F102:O102" si="30">F95+F97+F99</f>
        <v>3</v>
      </c>
      <c r="G102" s="3">
        <f t="shared" si="30"/>
        <v>3</v>
      </c>
      <c r="H102" s="3">
        <f t="shared" si="30"/>
        <v>3</v>
      </c>
      <c r="I102" s="3">
        <f t="shared" si="30"/>
        <v>3</v>
      </c>
      <c r="J102" s="3">
        <f t="shared" si="30"/>
        <v>3</v>
      </c>
      <c r="K102" s="3">
        <f t="shared" si="30"/>
        <v>3</v>
      </c>
      <c r="L102" s="3">
        <f t="shared" si="30"/>
        <v>3</v>
      </c>
      <c r="M102" s="3">
        <f t="shared" si="30"/>
        <v>3</v>
      </c>
      <c r="N102" s="3">
        <f t="shared" si="30"/>
        <v>3</v>
      </c>
      <c r="O102" s="60">
        <f t="shared" si="30"/>
        <v>3</v>
      </c>
      <c r="P102" s="57"/>
    </row>
    <row r="103" spans="1:36" s="20" customFormat="1" x14ac:dyDescent="0.2">
      <c r="A103" s="18"/>
      <c r="B103" s="19"/>
      <c r="C103" s="19" t="s">
        <v>169</v>
      </c>
      <c r="D103" s="19"/>
      <c r="E103" s="19">
        <f>E96+E98+E100</f>
        <v>4.5</v>
      </c>
      <c r="F103" s="19">
        <f t="shared" ref="F103:O103" si="31">F96+F98+F100</f>
        <v>4.5</v>
      </c>
      <c r="G103" s="19">
        <f t="shared" si="31"/>
        <v>4.5</v>
      </c>
      <c r="H103" s="19">
        <f t="shared" si="31"/>
        <v>4.5</v>
      </c>
      <c r="I103" s="19">
        <f t="shared" si="31"/>
        <v>4.5</v>
      </c>
      <c r="J103" s="19">
        <f t="shared" si="31"/>
        <v>4.5</v>
      </c>
      <c r="K103" s="19">
        <f t="shared" si="31"/>
        <v>4.5</v>
      </c>
      <c r="L103" s="19">
        <f t="shared" si="31"/>
        <v>4.5</v>
      </c>
      <c r="M103" s="19">
        <f t="shared" si="31"/>
        <v>4.5</v>
      </c>
      <c r="N103" s="19">
        <f t="shared" si="31"/>
        <v>4.5</v>
      </c>
      <c r="O103" s="87">
        <f t="shared" si="31"/>
        <v>4.5</v>
      </c>
      <c r="P103" s="121"/>
      <c r="Q103" s="121"/>
      <c r="R103" s="121"/>
      <c r="S103" s="121"/>
      <c r="T103" s="121"/>
      <c r="U103" s="121"/>
      <c r="V103" s="121"/>
      <c r="W103" s="121"/>
      <c r="X103" s="121"/>
      <c r="Y103" s="121"/>
      <c r="Z103" s="121"/>
      <c r="AA103" s="121"/>
      <c r="AB103" s="121"/>
      <c r="AC103" s="121"/>
      <c r="AD103" s="121"/>
      <c r="AE103" s="121"/>
      <c r="AF103" s="121"/>
      <c r="AG103" s="121"/>
      <c r="AH103" s="121"/>
      <c r="AI103" s="121"/>
      <c r="AJ103" s="121"/>
    </row>
    <row r="104" spans="1:36" x14ac:dyDescent="0.2">
      <c r="A104" s="79" t="s">
        <v>63</v>
      </c>
      <c r="B104" s="82"/>
      <c r="C104" s="82"/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95"/>
    </row>
    <row r="105" spans="1:36" x14ac:dyDescent="0.2">
      <c r="A105" s="140"/>
      <c r="B105" s="19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60"/>
    </row>
    <row r="106" spans="1:36" x14ac:dyDescent="0.2">
      <c r="A106" s="137" t="s">
        <v>198</v>
      </c>
      <c r="B106" s="19">
        <v>0.6</v>
      </c>
      <c r="C106" s="3"/>
      <c r="D106" s="3" t="s">
        <v>64</v>
      </c>
      <c r="E106" s="3">
        <v>1</v>
      </c>
      <c r="F106" s="3">
        <v>1</v>
      </c>
      <c r="G106" s="3">
        <v>1</v>
      </c>
      <c r="H106" s="3">
        <v>1</v>
      </c>
      <c r="I106" s="3">
        <v>1</v>
      </c>
      <c r="J106" s="3">
        <v>1</v>
      </c>
      <c r="K106" s="3">
        <v>1</v>
      </c>
      <c r="L106" s="3">
        <v>1</v>
      </c>
      <c r="M106" s="3">
        <v>1</v>
      </c>
      <c r="N106" s="3">
        <v>1</v>
      </c>
      <c r="O106" s="60">
        <v>1</v>
      </c>
    </row>
    <row r="107" spans="1:36" x14ac:dyDescent="0.2">
      <c r="A107" s="140"/>
      <c r="B107" s="19"/>
      <c r="C107" s="148" t="s">
        <v>60</v>
      </c>
      <c r="D107" s="149"/>
      <c r="E107" s="6">
        <f>E106*0.6</f>
        <v>0.6</v>
      </c>
      <c r="F107" s="6">
        <f t="shared" ref="F107:O107" si="32">F106*0.6</f>
        <v>0.6</v>
      </c>
      <c r="G107" s="6">
        <f t="shared" si="32"/>
        <v>0.6</v>
      </c>
      <c r="H107" s="6">
        <f t="shared" si="32"/>
        <v>0.6</v>
      </c>
      <c r="I107" s="6">
        <f t="shared" si="32"/>
        <v>0.6</v>
      </c>
      <c r="J107" s="6">
        <f t="shared" si="32"/>
        <v>0.6</v>
      </c>
      <c r="K107" s="6">
        <f t="shared" si="32"/>
        <v>0.6</v>
      </c>
      <c r="L107" s="6">
        <f t="shared" si="32"/>
        <v>0.6</v>
      </c>
      <c r="M107" s="6">
        <f t="shared" si="32"/>
        <v>0.6</v>
      </c>
      <c r="N107" s="6">
        <f t="shared" si="32"/>
        <v>0.6</v>
      </c>
      <c r="O107" s="91">
        <f t="shared" si="32"/>
        <v>0.6</v>
      </c>
    </row>
    <row r="108" spans="1:36" x14ac:dyDescent="0.2">
      <c r="A108" s="137" t="s">
        <v>199</v>
      </c>
      <c r="B108" s="19">
        <v>0.85</v>
      </c>
      <c r="C108" s="3"/>
      <c r="D108" t="s">
        <v>65</v>
      </c>
      <c r="E108" s="3">
        <v>1</v>
      </c>
      <c r="F108" s="3">
        <v>1</v>
      </c>
      <c r="G108" s="3">
        <v>1</v>
      </c>
      <c r="H108" s="3">
        <v>1</v>
      </c>
      <c r="I108" s="3">
        <v>1</v>
      </c>
      <c r="J108" s="3">
        <v>1</v>
      </c>
      <c r="K108" s="3">
        <v>1</v>
      </c>
      <c r="L108" s="3">
        <v>1</v>
      </c>
      <c r="M108" s="3">
        <v>1</v>
      </c>
      <c r="N108" s="3">
        <v>1</v>
      </c>
      <c r="O108" s="60">
        <v>1</v>
      </c>
    </row>
    <row r="109" spans="1:36" x14ac:dyDescent="0.2">
      <c r="A109" s="140"/>
      <c r="B109" s="19"/>
      <c r="C109" s="148" t="s">
        <v>60</v>
      </c>
      <c r="D109" s="149"/>
      <c r="E109" s="6">
        <f>E108*0.85</f>
        <v>0.85</v>
      </c>
      <c r="F109" s="6">
        <f t="shared" ref="F109:O109" si="33">F108*0.85</f>
        <v>0.85</v>
      </c>
      <c r="G109" s="6">
        <f t="shared" si="33"/>
        <v>0.85</v>
      </c>
      <c r="H109" s="6">
        <f t="shared" si="33"/>
        <v>0.85</v>
      </c>
      <c r="I109" s="6">
        <f t="shared" si="33"/>
        <v>0.85</v>
      </c>
      <c r="J109" s="6">
        <f t="shared" si="33"/>
        <v>0.85</v>
      </c>
      <c r="K109" s="6">
        <f t="shared" si="33"/>
        <v>0.85</v>
      </c>
      <c r="L109" s="6">
        <f t="shared" si="33"/>
        <v>0.85</v>
      </c>
      <c r="M109" s="6">
        <f t="shared" si="33"/>
        <v>0.85</v>
      </c>
      <c r="N109" s="6">
        <f t="shared" si="33"/>
        <v>0.85</v>
      </c>
      <c r="O109" s="91">
        <f t="shared" si="33"/>
        <v>0.85</v>
      </c>
    </row>
    <row r="110" spans="1:36" x14ac:dyDescent="0.2">
      <c r="A110" s="137" t="s">
        <v>200</v>
      </c>
      <c r="B110" s="19">
        <v>1.35</v>
      </c>
      <c r="C110" s="3"/>
      <c r="D110" s="3" t="s">
        <v>57</v>
      </c>
      <c r="E110" s="3">
        <v>1</v>
      </c>
      <c r="F110" s="3">
        <v>1</v>
      </c>
      <c r="G110" s="3">
        <v>1</v>
      </c>
      <c r="H110" s="3">
        <v>1</v>
      </c>
      <c r="I110" s="3">
        <v>1</v>
      </c>
      <c r="J110" s="3">
        <v>1</v>
      </c>
      <c r="K110" s="3">
        <v>1</v>
      </c>
      <c r="L110" s="3">
        <v>1</v>
      </c>
      <c r="M110" s="3">
        <v>1</v>
      </c>
      <c r="N110" s="3">
        <v>1</v>
      </c>
      <c r="O110" s="60">
        <v>1</v>
      </c>
    </row>
    <row r="111" spans="1:36" x14ac:dyDescent="0.2">
      <c r="A111" s="140"/>
      <c r="B111" s="19"/>
      <c r="C111" s="148" t="s">
        <v>60</v>
      </c>
      <c r="D111" s="149"/>
      <c r="E111" s="6">
        <f>E110*1.35</f>
        <v>1.35</v>
      </c>
      <c r="F111" s="6">
        <f t="shared" ref="F111:O111" si="34">F110*1.35</f>
        <v>1.35</v>
      </c>
      <c r="G111" s="6">
        <f t="shared" si="34"/>
        <v>1.35</v>
      </c>
      <c r="H111" s="6">
        <f t="shared" si="34"/>
        <v>1.35</v>
      </c>
      <c r="I111" s="6">
        <f t="shared" si="34"/>
        <v>1.35</v>
      </c>
      <c r="J111" s="6">
        <f t="shared" si="34"/>
        <v>1.35</v>
      </c>
      <c r="K111" s="6">
        <f t="shared" si="34"/>
        <v>1.35</v>
      </c>
      <c r="L111" s="6">
        <f t="shared" si="34"/>
        <v>1.35</v>
      </c>
      <c r="M111" s="6">
        <f t="shared" si="34"/>
        <v>1.35</v>
      </c>
      <c r="N111" s="6">
        <f t="shared" si="34"/>
        <v>1.35</v>
      </c>
      <c r="O111" s="91">
        <f t="shared" si="34"/>
        <v>1.35</v>
      </c>
    </row>
    <row r="112" spans="1:36" x14ac:dyDescent="0.2">
      <c r="A112" s="137" t="s">
        <v>201</v>
      </c>
      <c r="B112" s="19">
        <v>1.6</v>
      </c>
      <c r="C112" s="3"/>
      <c r="D112" s="3" t="s">
        <v>57</v>
      </c>
      <c r="E112" s="3">
        <v>1</v>
      </c>
      <c r="F112" s="3">
        <v>1</v>
      </c>
      <c r="G112" s="3">
        <v>1</v>
      </c>
      <c r="H112" s="3">
        <v>1</v>
      </c>
      <c r="I112" s="3">
        <v>1</v>
      </c>
      <c r="J112" s="3">
        <v>1</v>
      </c>
      <c r="K112" s="3">
        <v>1</v>
      </c>
      <c r="L112" s="3">
        <v>1</v>
      </c>
      <c r="M112" s="3">
        <v>1</v>
      </c>
      <c r="N112" s="3">
        <v>1</v>
      </c>
      <c r="O112" s="60">
        <v>1</v>
      </c>
    </row>
    <row r="113" spans="1:36" x14ac:dyDescent="0.2">
      <c r="A113" s="140"/>
      <c r="B113" s="19"/>
      <c r="C113" s="3"/>
      <c r="D113" s="3"/>
      <c r="E113" s="6">
        <f>E112*1.6</f>
        <v>1.6</v>
      </c>
      <c r="F113" s="6">
        <f t="shared" ref="F113:O113" si="35">F112*1.6</f>
        <v>1.6</v>
      </c>
      <c r="G113" s="6">
        <f t="shared" si="35"/>
        <v>1.6</v>
      </c>
      <c r="H113" s="6">
        <f t="shared" si="35"/>
        <v>1.6</v>
      </c>
      <c r="I113" s="6">
        <f t="shared" si="35"/>
        <v>1.6</v>
      </c>
      <c r="J113" s="6">
        <f t="shared" si="35"/>
        <v>1.6</v>
      </c>
      <c r="K113" s="6">
        <f t="shared" si="35"/>
        <v>1.6</v>
      </c>
      <c r="L113" s="6">
        <f t="shared" si="35"/>
        <v>1.6</v>
      </c>
      <c r="M113" s="6">
        <f t="shared" si="35"/>
        <v>1.6</v>
      </c>
      <c r="N113" s="6">
        <f t="shared" si="35"/>
        <v>1.6</v>
      </c>
      <c r="O113" s="91">
        <f t="shared" si="35"/>
        <v>1.6</v>
      </c>
    </row>
    <row r="114" spans="1:36" x14ac:dyDescent="0.2">
      <c r="A114" s="140"/>
      <c r="B114" s="19"/>
      <c r="C114" s="148" t="s">
        <v>60</v>
      </c>
      <c r="D114" s="149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60"/>
    </row>
    <row r="115" spans="1:36" x14ac:dyDescent="0.2">
      <c r="A115" s="11" t="s">
        <v>59</v>
      </c>
      <c r="B115" s="19">
        <f>B106+B108+B110+B112</f>
        <v>4.4000000000000004</v>
      </c>
      <c r="C115" s="3"/>
      <c r="D115" s="3"/>
      <c r="E115" s="3">
        <f>E106+E108+E110+E112</f>
        <v>4</v>
      </c>
      <c r="F115" s="3">
        <f t="shared" ref="F115:O115" si="36">F106+F108+F110+F112</f>
        <v>4</v>
      </c>
      <c r="G115" s="3">
        <f t="shared" si="36"/>
        <v>4</v>
      </c>
      <c r="H115" s="3">
        <f t="shared" si="36"/>
        <v>4</v>
      </c>
      <c r="I115" s="3">
        <f t="shared" si="36"/>
        <v>4</v>
      </c>
      <c r="J115" s="3">
        <f t="shared" si="36"/>
        <v>4</v>
      </c>
      <c r="K115" s="3">
        <f t="shared" si="36"/>
        <v>4</v>
      </c>
      <c r="L115" s="3">
        <f t="shared" si="36"/>
        <v>4</v>
      </c>
      <c r="M115" s="3">
        <f t="shared" si="36"/>
        <v>4</v>
      </c>
      <c r="N115" s="3">
        <f t="shared" si="36"/>
        <v>4</v>
      </c>
      <c r="O115" s="60">
        <f t="shared" si="36"/>
        <v>4</v>
      </c>
    </row>
    <row r="116" spans="1:36" s="20" customFormat="1" x14ac:dyDescent="0.2">
      <c r="A116" s="18"/>
      <c r="B116" s="19" t="s">
        <v>169</v>
      </c>
      <c r="C116" s="166" t="s">
        <v>60</v>
      </c>
      <c r="D116" s="167"/>
      <c r="E116" s="19">
        <f>E107+E109+E111+E113</f>
        <v>4.4000000000000004</v>
      </c>
      <c r="F116" s="19">
        <f t="shared" ref="F116:O116" si="37">F107+F109+F111+F113</f>
        <v>4.4000000000000004</v>
      </c>
      <c r="G116" s="19">
        <f t="shared" si="37"/>
        <v>4.4000000000000004</v>
      </c>
      <c r="H116" s="19">
        <f t="shared" si="37"/>
        <v>4.4000000000000004</v>
      </c>
      <c r="I116" s="19">
        <f t="shared" si="37"/>
        <v>4.4000000000000004</v>
      </c>
      <c r="J116" s="19">
        <f t="shared" si="37"/>
        <v>4.4000000000000004</v>
      </c>
      <c r="K116" s="19">
        <f t="shared" si="37"/>
        <v>4.4000000000000004</v>
      </c>
      <c r="L116" s="19">
        <f t="shared" si="37"/>
        <v>4.4000000000000004</v>
      </c>
      <c r="M116" s="19">
        <f t="shared" si="37"/>
        <v>4.4000000000000004</v>
      </c>
      <c r="N116" s="19">
        <f t="shared" si="37"/>
        <v>4.4000000000000004</v>
      </c>
      <c r="O116" s="87">
        <f t="shared" si="37"/>
        <v>4.4000000000000004</v>
      </c>
      <c r="P116" s="121"/>
      <c r="Q116" s="121"/>
      <c r="R116" s="121"/>
      <c r="S116" s="121"/>
      <c r="T116" s="121"/>
      <c r="U116" s="121"/>
      <c r="V116" s="121"/>
      <c r="W116" s="121"/>
      <c r="X116" s="121"/>
      <c r="Y116" s="121"/>
      <c r="Z116" s="121"/>
      <c r="AA116" s="121"/>
      <c r="AB116" s="121"/>
      <c r="AC116" s="121"/>
      <c r="AD116" s="121"/>
      <c r="AE116" s="121"/>
      <c r="AF116" s="121"/>
      <c r="AG116" s="121"/>
      <c r="AH116" s="121"/>
      <c r="AI116" s="121"/>
      <c r="AJ116" s="121"/>
    </row>
    <row r="117" spans="1:36" x14ac:dyDescent="0.2">
      <c r="A117" s="79" t="s">
        <v>21</v>
      </c>
      <c r="B117" s="82"/>
      <c r="C117" s="82"/>
      <c r="D117" s="82"/>
      <c r="E117" s="82"/>
      <c r="F117" s="82"/>
      <c r="G117" s="82"/>
      <c r="H117" s="82"/>
      <c r="I117" s="82"/>
      <c r="J117" s="82"/>
      <c r="K117" s="82"/>
      <c r="L117" s="82"/>
      <c r="M117" s="82"/>
      <c r="N117" s="82"/>
      <c r="O117" s="95"/>
    </row>
    <row r="118" spans="1:36" x14ac:dyDescent="0.2">
      <c r="A118" s="140"/>
      <c r="B118" s="19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60"/>
    </row>
    <row r="119" spans="1:36" x14ac:dyDescent="0.2">
      <c r="A119" s="137" t="s">
        <v>202</v>
      </c>
      <c r="B119" s="19">
        <v>1.7</v>
      </c>
      <c r="C119" s="3"/>
      <c r="D119" s="3" t="s">
        <v>66</v>
      </c>
      <c r="E119" s="3">
        <v>1</v>
      </c>
      <c r="F119" s="3">
        <v>1</v>
      </c>
      <c r="G119" s="3">
        <v>1</v>
      </c>
      <c r="H119" s="3">
        <v>1</v>
      </c>
      <c r="I119" s="3">
        <v>1</v>
      </c>
      <c r="J119" s="3">
        <v>1</v>
      </c>
      <c r="K119" s="3">
        <v>1</v>
      </c>
      <c r="L119" s="3">
        <v>1</v>
      </c>
      <c r="M119" s="3">
        <v>1</v>
      </c>
      <c r="N119" s="3">
        <v>1</v>
      </c>
      <c r="O119" s="3">
        <v>1</v>
      </c>
    </row>
    <row r="120" spans="1:36" x14ac:dyDescent="0.2">
      <c r="A120" s="140"/>
      <c r="B120" s="19"/>
      <c r="C120" s="154" t="s">
        <v>60</v>
      </c>
      <c r="D120" s="155"/>
      <c r="E120" s="6">
        <f>E119*1.7</f>
        <v>1.7</v>
      </c>
      <c r="F120" s="6">
        <f t="shared" ref="F120:O120" si="38">F119*1.7</f>
        <v>1.7</v>
      </c>
      <c r="G120" s="6">
        <f t="shared" si="38"/>
        <v>1.7</v>
      </c>
      <c r="H120" s="6">
        <f t="shared" si="38"/>
        <v>1.7</v>
      </c>
      <c r="I120" s="6">
        <f t="shared" si="38"/>
        <v>1.7</v>
      </c>
      <c r="J120" s="6">
        <f t="shared" si="38"/>
        <v>1.7</v>
      </c>
      <c r="K120" s="6">
        <f t="shared" si="38"/>
        <v>1.7</v>
      </c>
      <c r="L120" s="6">
        <f t="shared" si="38"/>
        <v>1.7</v>
      </c>
      <c r="M120" s="6">
        <f t="shared" si="38"/>
        <v>1.7</v>
      </c>
      <c r="N120" s="6">
        <f t="shared" si="38"/>
        <v>1.7</v>
      </c>
      <c r="O120" s="91">
        <f t="shared" si="38"/>
        <v>1.7</v>
      </c>
    </row>
    <row r="121" spans="1:36" x14ac:dyDescent="0.2">
      <c r="A121" s="137" t="s">
        <v>203</v>
      </c>
      <c r="B121" s="19">
        <v>1.3</v>
      </c>
      <c r="C121" s="3"/>
      <c r="D121" s="3" t="s">
        <v>66</v>
      </c>
      <c r="E121" s="3">
        <v>1</v>
      </c>
      <c r="F121" s="3">
        <v>1</v>
      </c>
      <c r="G121" s="3">
        <v>1</v>
      </c>
      <c r="H121" s="3">
        <v>1</v>
      </c>
      <c r="I121" s="3">
        <v>1</v>
      </c>
      <c r="J121" s="3">
        <v>1</v>
      </c>
      <c r="K121" s="3">
        <v>1</v>
      </c>
      <c r="L121" s="3">
        <v>1</v>
      </c>
      <c r="M121" s="3">
        <v>1</v>
      </c>
      <c r="N121" s="3">
        <v>1</v>
      </c>
      <c r="O121" s="60">
        <v>1</v>
      </c>
    </row>
    <row r="122" spans="1:36" x14ac:dyDescent="0.2">
      <c r="A122" s="140"/>
      <c r="B122" s="19"/>
      <c r="C122" s="154" t="s">
        <v>60</v>
      </c>
      <c r="D122" s="155"/>
      <c r="E122" s="6">
        <f>E121*1.3</f>
        <v>1.3</v>
      </c>
      <c r="F122" s="6">
        <f t="shared" ref="F122:O122" si="39">F121*1.3</f>
        <v>1.3</v>
      </c>
      <c r="G122" s="6">
        <f t="shared" si="39"/>
        <v>1.3</v>
      </c>
      <c r="H122" s="6">
        <f t="shared" si="39"/>
        <v>1.3</v>
      </c>
      <c r="I122" s="6">
        <f t="shared" si="39"/>
        <v>1.3</v>
      </c>
      <c r="J122" s="6">
        <f t="shared" si="39"/>
        <v>1.3</v>
      </c>
      <c r="K122" s="6">
        <f t="shared" si="39"/>
        <v>1.3</v>
      </c>
      <c r="L122" s="6">
        <f t="shared" si="39"/>
        <v>1.3</v>
      </c>
      <c r="M122" s="6">
        <f t="shared" si="39"/>
        <v>1.3</v>
      </c>
      <c r="N122" s="6">
        <f t="shared" si="39"/>
        <v>1.3</v>
      </c>
      <c r="O122" s="91">
        <f t="shared" si="39"/>
        <v>1.3</v>
      </c>
    </row>
    <row r="123" spans="1:36" x14ac:dyDescent="0.2">
      <c r="A123" s="137" t="s">
        <v>204</v>
      </c>
      <c r="B123" s="19">
        <v>1.8</v>
      </c>
      <c r="C123" s="3"/>
      <c r="D123" s="3" t="s">
        <v>66</v>
      </c>
      <c r="E123" s="3">
        <v>1</v>
      </c>
      <c r="F123" s="3">
        <v>1</v>
      </c>
      <c r="G123" s="3">
        <v>1</v>
      </c>
      <c r="H123" s="3">
        <v>1</v>
      </c>
      <c r="I123" s="3">
        <v>1</v>
      </c>
      <c r="J123" s="3">
        <v>1</v>
      </c>
      <c r="K123" s="3">
        <v>1</v>
      </c>
      <c r="L123" s="3">
        <v>1</v>
      </c>
      <c r="M123" s="3">
        <v>1</v>
      </c>
      <c r="N123" s="3">
        <v>1</v>
      </c>
      <c r="O123" s="60">
        <v>1</v>
      </c>
    </row>
    <row r="124" spans="1:36" x14ac:dyDescent="0.2">
      <c r="A124" s="140"/>
      <c r="B124" s="19"/>
      <c r="C124" s="154" t="s">
        <v>60</v>
      </c>
      <c r="D124" s="155"/>
      <c r="E124" s="6">
        <f>E123*1.8</f>
        <v>1.8</v>
      </c>
      <c r="F124" s="6">
        <f t="shared" ref="F124:O124" si="40">F123*1.8</f>
        <v>1.8</v>
      </c>
      <c r="G124" s="6">
        <f t="shared" si="40"/>
        <v>1.8</v>
      </c>
      <c r="H124" s="6">
        <f t="shared" si="40"/>
        <v>1.8</v>
      </c>
      <c r="I124" s="6">
        <f t="shared" si="40"/>
        <v>1.8</v>
      </c>
      <c r="J124" s="6">
        <f t="shared" si="40"/>
        <v>1.8</v>
      </c>
      <c r="K124" s="6">
        <f t="shared" si="40"/>
        <v>1.8</v>
      </c>
      <c r="L124" s="6">
        <f t="shared" si="40"/>
        <v>1.8</v>
      </c>
      <c r="M124" s="6">
        <f t="shared" si="40"/>
        <v>1.8</v>
      </c>
      <c r="N124" s="6">
        <f t="shared" si="40"/>
        <v>1.8</v>
      </c>
      <c r="O124" s="91">
        <f t="shared" si="40"/>
        <v>1.8</v>
      </c>
    </row>
    <row r="125" spans="1:36" x14ac:dyDescent="0.2">
      <c r="A125" s="137" t="s">
        <v>205</v>
      </c>
      <c r="B125" s="19">
        <v>1.8</v>
      </c>
      <c r="C125" s="3"/>
      <c r="D125" s="3" t="s">
        <v>66</v>
      </c>
      <c r="E125" s="3">
        <v>1</v>
      </c>
      <c r="F125" s="3">
        <v>1</v>
      </c>
      <c r="G125" s="3">
        <v>1</v>
      </c>
      <c r="H125" s="3">
        <v>1</v>
      </c>
      <c r="I125" s="3">
        <v>1</v>
      </c>
      <c r="J125" s="3">
        <v>1</v>
      </c>
      <c r="K125" s="3">
        <v>1</v>
      </c>
      <c r="L125" s="3">
        <v>1</v>
      </c>
      <c r="M125" s="3">
        <v>1</v>
      </c>
      <c r="N125" s="3">
        <v>1</v>
      </c>
      <c r="O125" s="60">
        <v>1</v>
      </c>
    </row>
    <row r="126" spans="1:36" x14ac:dyDescent="0.2">
      <c r="A126" s="140"/>
      <c r="B126" s="19"/>
      <c r="C126" s="154" t="s">
        <v>60</v>
      </c>
      <c r="D126" s="155"/>
      <c r="E126" s="6">
        <f>E125*1.8</f>
        <v>1.8</v>
      </c>
      <c r="F126" s="6">
        <f t="shared" ref="F126:O126" si="41">F125*1.8</f>
        <v>1.8</v>
      </c>
      <c r="G126" s="6">
        <f t="shared" si="41"/>
        <v>1.8</v>
      </c>
      <c r="H126" s="6">
        <f t="shared" si="41"/>
        <v>1.8</v>
      </c>
      <c r="I126" s="6">
        <f t="shared" si="41"/>
        <v>1.8</v>
      </c>
      <c r="J126" s="6">
        <f t="shared" si="41"/>
        <v>1.8</v>
      </c>
      <c r="K126" s="6">
        <f t="shared" si="41"/>
        <v>1.8</v>
      </c>
      <c r="L126" s="6">
        <f t="shared" si="41"/>
        <v>1.8</v>
      </c>
      <c r="M126" s="6">
        <f t="shared" si="41"/>
        <v>1.8</v>
      </c>
      <c r="N126" s="6">
        <f t="shared" si="41"/>
        <v>1.8</v>
      </c>
      <c r="O126" s="91">
        <f t="shared" si="41"/>
        <v>1.8</v>
      </c>
    </row>
    <row r="127" spans="1:36" x14ac:dyDescent="0.2">
      <c r="A127" s="137" t="s">
        <v>206</v>
      </c>
      <c r="B127" s="19">
        <v>0.8</v>
      </c>
      <c r="C127" s="3"/>
      <c r="D127" s="3" t="s">
        <v>67</v>
      </c>
      <c r="E127" s="3">
        <v>1</v>
      </c>
      <c r="F127" s="3">
        <v>1</v>
      </c>
      <c r="G127" s="3">
        <v>1</v>
      </c>
      <c r="H127" s="3">
        <v>1</v>
      </c>
      <c r="I127" s="3">
        <v>1</v>
      </c>
      <c r="J127" s="3">
        <v>1</v>
      </c>
      <c r="K127" s="3">
        <v>1</v>
      </c>
      <c r="L127" s="3">
        <v>1</v>
      </c>
      <c r="M127" s="3">
        <v>1</v>
      </c>
      <c r="N127" s="3">
        <v>1</v>
      </c>
      <c r="O127" s="60">
        <v>1</v>
      </c>
    </row>
    <row r="128" spans="1:36" x14ac:dyDescent="0.2">
      <c r="A128" s="140"/>
      <c r="B128" s="19"/>
      <c r="C128" s="148" t="s">
        <v>60</v>
      </c>
      <c r="D128" s="149"/>
      <c r="E128" s="6">
        <f>E127*0.8</f>
        <v>0.8</v>
      </c>
      <c r="F128" s="6">
        <f t="shared" ref="F128:O128" si="42">F127*0.8</f>
        <v>0.8</v>
      </c>
      <c r="G128" s="6">
        <f t="shared" si="42"/>
        <v>0.8</v>
      </c>
      <c r="H128" s="6">
        <f t="shared" si="42"/>
        <v>0.8</v>
      </c>
      <c r="I128" s="6">
        <f t="shared" si="42"/>
        <v>0.8</v>
      </c>
      <c r="J128" s="6">
        <f t="shared" si="42"/>
        <v>0.8</v>
      </c>
      <c r="K128" s="6">
        <f t="shared" si="42"/>
        <v>0.8</v>
      </c>
      <c r="L128" s="6">
        <f t="shared" si="42"/>
        <v>0.8</v>
      </c>
      <c r="M128" s="6">
        <f t="shared" si="42"/>
        <v>0.8</v>
      </c>
      <c r="N128" s="6">
        <f t="shared" si="42"/>
        <v>0.8</v>
      </c>
      <c r="O128" s="91">
        <f t="shared" si="42"/>
        <v>0.8</v>
      </c>
    </row>
    <row r="129" spans="1:36" x14ac:dyDescent="0.2">
      <c r="A129" s="11"/>
      <c r="B129" s="19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60"/>
    </row>
    <row r="130" spans="1:36" x14ac:dyDescent="0.2">
      <c r="A130" s="11" t="s">
        <v>68</v>
      </c>
      <c r="B130" s="18">
        <f>B119+B121+B123+B125+B127</f>
        <v>7.3999999999999995</v>
      </c>
      <c r="C130" s="11"/>
      <c r="D130" s="11"/>
      <c r="E130" s="11">
        <f>E119+E121+E123+E125+E127</f>
        <v>5</v>
      </c>
      <c r="F130" s="11">
        <f t="shared" ref="F130:O130" si="43">F119+F121+F123+F125+F127</f>
        <v>5</v>
      </c>
      <c r="G130" s="11">
        <f t="shared" si="43"/>
        <v>5</v>
      </c>
      <c r="H130" s="11">
        <f t="shared" si="43"/>
        <v>5</v>
      </c>
      <c r="I130" s="11">
        <f t="shared" si="43"/>
        <v>5</v>
      </c>
      <c r="J130" s="11">
        <f t="shared" si="43"/>
        <v>5</v>
      </c>
      <c r="K130" s="11">
        <f t="shared" si="43"/>
        <v>5</v>
      </c>
      <c r="L130" s="11">
        <f t="shared" si="43"/>
        <v>5</v>
      </c>
      <c r="M130" s="11">
        <f t="shared" si="43"/>
        <v>5</v>
      </c>
      <c r="N130" s="11">
        <f t="shared" si="43"/>
        <v>5</v>
      </c>
      <c r="O130" s="99">
        <f t="shared" si="43"/>
        <v>5</v>
      </c>
    </row>
    <row r="131" spans="1:36" s="20" customFormat="1" x14ac:dyDescent="0.2">
      <c r="A131" s="18"/>
      <c r="B131" s="18"/>
      <c r="C131" s="166" t="s">
        <v>60</v>
      </c>
      <c r="D131" s="167"/>
      <c r="E131" s="18">
        <f>E120+E122+E124+E126+E128</f>
        <v>7.3999999999999995</v>
      </c>
      <c r="F131" s="18">
        <f>F120+F122+F124+F126+F128</f>
        <v>7.3999999999999995</v>
      </c>
      <c r="G131" s="18">
        <f t="shared" ref="G131:O131" si="44">G120+G122+G124+G126+G128</f>
        <v>7.3999999999999995</v>
      </c>
      <c r="H131" s="18">
        <f t="shared" si="44"/>
        <v>7.3999999999999995</v>
      </c>
      <c r="I131" s="18">
        <f t="shared" si="44"/>
        <v>7.3999999999999995</v>
      </c>
      <c r="J131" s="18">
        <f t="shared" si="44"/>
        <v>7.3999999999999995</v>
      </c>
      <c r="K131" s="18">
        <f t="shared" si="44"/>
        <v>7.3999999999999995</v>
      </c>
      <c r="L131" s="18">
        <f t="shared" si="44"/>
        <v>7.3999999999999995</v>
      </c>
      <c r="M131" s="18">
        <f t="shared" si="44"/>
        <v>7.3999999999999995</v>
      </c>
      <c r="N131" s="18">
        <f t="shared" si="44"/>
        <v>7.3999999999999995</v>
      </c>
      <c r="O131" s="100">
        <f t="shared" si="44"/>
        <v>7.3999999999999995</v>
      </c>
      <c r="P131" s="121"/>
      <c r="Q131" s="121"/>
      <c r="R131" s="121"/>
      <c r="S131" s="121"/>
      <c r="T131" s="121"/>
      <c r="U131" s="121"/>
      <c r="V131" s="121"/>
      <c r="W131" s="121"/>
      <c r="X131" s="121"/>
      <c r="Y131" s="121"/>
      <c r="Z131" s="121"/>
      <c r="AA131" s="121"/>
      <c r="AB131" s="121"/>
      <c r="AC131" s="121"/>
      <c r="AD131" s="121"/>
      <c r="AE131" s="121"/>
      <c r="AF131" s="121"/>
      <c r="AG131" s="121"/>
      <c r="AH131" s="121"/>
      <c r="AI131" s="121"/>
      <c r="AJ131" s="121"/>
    </row>
    <row r="132" spans="1:36" x14ac:dyDescent="0.2">
      <c r="A132" s="11"/>
      <c r="B132" s="18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99"/>
    </row>
    <row r="133" spans="1:36" s="17" customFormat="1" ht="25.5" x14ac:dyDescent="0.2">
      <c r="A133" s="15" t="s">
        <v>170</v>
      </c>
      <c r="B133" s="18">
        <f>B78+B90+B102+B115+B130</f>
        <v>24.2</v>
      </c>
      <c r="C133" s="15"/>
      <c r="D133" s="15"/>
      <c r="E133" s="15">
        <f>E78+E90+E102+E115+E130</f>
        <v>19</v>
      </c>
      <c r="F133" s="15">
        <f t="shared" ref="F133:O133" si="45">F78+F90+F102+F115+F130</f>
        <v>19</v>
      </c>
      <c r="G133" s="15">
        <f t="shared" si="45"/>
        <v>19</v>
      </c>
      <c r="H133" s="15">
        <f t="shared" si="45"/>
        <v>18</v>
      </c>
      <c r="I133" s="15">
        <f t="shared" si="45"/>
        <v>19</v>
      </c>
      <c r="J133" s="15">
        <f t="shared" si="45"/>
        <v>18</v>
      </c>
      <c r="K133" s="15">
        <f t="shared" si="45"/>
        <v>18</v>
      </c>
      <c r="L133" s="15">
        <f t="shared" si="45"/>
        <v>19</v>
      </c>
      <c r="M133" s="15">
        <f t="shared" si="45"/>
        <v>18</v>
      </c>
      <c r="N133" s="15">
        <f t="shared" si="45"/>
        <v>19</v>
      </c>
      <c r="O133" s="101">
        <f t="shared" si="45"/>
        <v>18</v>
      </c>
      <c r="P133" s="120"/>
      <c r="Q133" s="120"/>
      <c r="R133" s="120"/>
      <c r="S133" s="120"/>
      <c r="T133" s="120"/>
      <c r="U133" s="120"/>
      <c r="V133" s="120"/>
      <c r="W133" s="120"/>
      <c r="X133" s="120"/>
      <c r="Y133" s="120"/>
      <c r="Z133" s="120"/>
      <c r="AA133" s="120"/>
      <c r="AB133" s="120"/>
      <c r="AC133" s="120"/>
      <c r="AD133" s="120"/>
      <c r="AE133" s="120"/>
      <c r="AF133" s="120"/>
      <c r="AG133" s="120"/>
      <c r="AH133" s="120"/>
      <c r="AI133" s="120"/>
      <c r="AJ133" s="120"/>
    </row>
    <row r="134" spans="1:36" s="17" customFormat="1" ht="38.25" x14ac:dyDescent="0.2">
      <c r="A134" s="15" t="s">
        <v>69</v>
      </c>
      <c r="B134" s="18"/>
      <c r="C134" s="15"/>
      <c r="D134" s="15"/>
      <c r="E134" s="25">
        <f>E79+E91+E103+E116+E131</f>
        <v>24.2</v>
      </c>
      <c r="F134" s="25">
        <f t="shared" ref="F134:N134" si="46">F79+F91+F103+F116+F131</f>
        <v>24.2</v>
      </c>
      <c r="G134" s="25">
        <f t="shared" si="46"/>
        <v>24.2</v>
      </c>
      <c r="H134" s="25">
        <f t="shared" si="46"/>
        <v>23.2</v>
      </c>
      <c r="I134" s="25">
        <f t="shared" si="46"/>
        <v>24.2</v>
      </c>
      <c r="J134" s="25">
        <f t="shared" si="46"/>
        <v>23.2</v>
      </c>
      <c r="K134" s="25">
        <f t="shared" si="46"/>
        <v>23.2</v>
      </c>
      <c r="L134" s="25">
        <f t="shared" si="46"/>
        <v>24.2</v>
      </c>
      <c r="M134" s="25">
        <f t="shared" si="46"/>
        <v>23.2</v>
      </c>
      <c r="N134" s="25">
        <f t="shared" si="46"/>
        <v>24.2</v>
      </c>
      <c r="O134" s="102">
        <f>O79+O91+O103+O116+O131</f>
        <v>23.2</v>
      </c>
      <c r="P134" s="120"/>
      <c r="Q134" s="120"/>
      <c r="R134" s="120"/>
      <c r="S134" s="120"/>
      <c r="T134" s="120"/>
      <c r="U134" s="120"/>
      <c r="V134" s="120"/>
      <c r="W134" s="120"/>
      <c r="X134" s="120"/>
      <c r="Y134" s="120"/>
      <c r="Z134" s="120"/>
      <c r="AA134" s="120"/>
      <c r="AB134" s="120"/>
      <c r="AC134" s="120"/>
      <c r="AD134" s="120"/>
      <c r="AE134" s="120"/>
      <c r="AF134" s="120"/>
      <c r="AG134" s="120"/>
      <c r="AH134" s="120"/>
      <c r="AI134" s="120"/>
      <c r="AJ134" s="120"/>
    </row>
    <row r="135" spans="1:36" x14ac:dyDescent="0.2">
      <c r="A135" s="11"/>
      <c r="B135" s="18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99"/>
    </row>
    <row r="136" spans="1:36" x14ac:dyDescent="0.2">
      <c r="A136" s="11"/>
      <c r="B136" s="18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99"/>
    </row>
    <row r="137" spans="1:36" s="28" customFormat="1" ht="38.25" x14ac:dyDescent="0.2">
      <c r="A137" s="26" t="s">
        <v>70</v>
      </c>
      <c r="B137" s="61" t="s">
        <v>71</v>
      </c>
      <c r="C137" s="26" t="s">
        <v>72</v>
      </c>
      <c r="D137" s="26" t="s">
        <v>73</v>
      </c>
      <c r="E137" s="27" t="s">
        <v>74</v>
      </c>
      <c r="F137" s="27" t="s">
        <v>75</v>
      </c>
      <c r="G137" s="27" t="s">
        <v>76</v>
      </c>
      <c r="H137" s="27" t="s">
        <v>77</v>
      </c>
      <c r="I137" s="27" t="s">
        <v>78</v>
      </c>
      <c r="J137" s="27" t="s">
        <v>79</v>
      </c>
      <c r="K137" s="27" t="s">
        <v>80</v>
      </c>
      <c r="L137" s="27" t="s">
        <v>81</v>
      </c>
      <c r="M137" s="27" t="s">
        <v>82</v>
      </c>
      <c r="N137" s="27" t="s">
        <v>83</v>
      </c>
      <c r="O137" s="89" t="s">
        <v>84</v>
      </c>
      <c r="P137" s="122"/>
      <c r="Q137" s="122"/>
      <c r="R137" s="122"/>
      <c r="S137" s="122"/>
      <c r="T137" s="122"/>
      <c r="U137" s="122"/>
      <c r="V137" s="122"/>
      <c r="W137" s="122"/>
      <c r="X137" s="122"/>
      <c r="Y137" s="122"/>
      <c r="Z137" s="122"/>
      <c r="AA137" s="122"/>
      <c r="AB137" s="122"/>
      <c r="AC137" s="122"/>
      <c r="AD137" s="122"/>
      <c r="AE137" s="122"/>
      <c r="AF137" s="122"/>
      <c r="AG137" s="122"/>
      <c r="AH137" s="122"/>
      <c r="AI137" s="122"/>
      <c r="AJ137" s="122"/>
    </row>
    <row r="138" spans="1:36" x14ac:dyDescent="0.2">
      <c r="A138" s="11">
        <v>1</v>
      </c>
      <c r="B138" s="18" t="s">
        <v>85</v>
      </c>
      <c r="C138" s="11" t="s">
        <v>85</v>
      </c>
      <c r="D138" s="11" t="s">
        <v>86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  <c r="J138" s="11">
        <v>1</v>
      </c>
      <c r="K138" s="11">
        <v>1</v>
      </c>
      <c r="L138" s="11">
        <v>1</v>
      </c>
      <c r="M138" s="11">
        <v>1</v>
      </c>
      <c r="N138" s="11">
        <v>1</v>
      </c>
      <c r="O138" s="99">
        <v>1</v>
      </c>
    </row>
    <row r="139" spans="1:36" x14ac:dyDescent="0.2">
      <c r="A139" s="11">
        <v>2</v>
      </c>
      <c r="B139" s="18" t="s">
        <v>85</v>
      </c>
      <c r="C139" s="11" t="s">
        <v>87</v>
      </c>
      <c r="D139" s="11" t="s">
        <v>86</v>
      </c>
      <c r="E139" s="11">
        <v>1</v>
      </c>
      <c r="F139" s="11">
        <v>1</v>
      </c>
      <c r="G139" s="11">
        <v>1</v>
      </c>
      <c r="H139" s="11">
        <v>1</v>
      </c>
      <c r="I139" s="11">
        <v>1</v>
      </c>
      <c r="J139" s="11">
        <v>1</v>
      </c>
      <c r="K139" s="11">
        <v>1</v>
      </c>
      <c r="L139" s="11">
        <v>1</v>
      </c>
      <c r="M139" s="11">
        <v>1</v>
      </c>
      <c r="N139" s="11">
        <v>1</v>
      </c>
      <c r="O139" s="99">
        <v>1</v>
      </c>
    </row>
    <row r="140" spans="1:36" ht="25.5" x14ac:dyDescent="0.2">
      <c r="A140" s="11">
        <v>3</v>
      </c>
      <c r="B140" s="18" t="s">
        <v>88</v>
      </c>
      <c r="C140" s="11" t="s">
        <v>88</v>
      </c>
      <c r="D140" s="11" t="s">
        <v>86</v>
      </c>
      <c r="E140" s="11">
        <v>1</v>
      </c>
      <c r="F140" s="11">
        <v>1</v>
      </c>
      <c r="G140" s="11">
        <v>1</v>
      </c>
      <c r="H140" s="11">
        <v>1</v>
      </c>
      <c r="I140" s="11">
        <v>1</v>
      </c>
      <c r="J140" s="11">
        <v>1</v>
      </c>
      <c r="K140" s="11">
        <v>1</v>
      </c>
      <c r="L140" s="11">
        <v>1</v>
      </c>
      <c r="M140" s="11">
        <v>1</v>
      </c>
      <c r="N140" s="11">
        <v>1</v>
      </c>
      <c r="O140" s="99">
        <v>1</v>
      </c>
    </row>
    <row r="141" spans="1:36" ht="25.5" x14ac:dyDescent="0.2">
      <c r="A141" s="11">
        <v>4</v>
      </c>
      <c r="B141" s="18" t="s">
        <v>89</v>
      </c>
      <c r="C141" s="11" t="s">
        <v>89</v>
      </c>
      <c r="D141" s="11" t="s">
        <v>86</v>
      </c>
      <c r="E141" s="11">
        <v>1</v>
      </c>
      <c r="F141" s="11">
        <v>1</v>
      </c>
      <c r="G141" s="11">
        <v>1</v>
      </c>
      <c r="H141" s="11">
        <v>1</v>
      </c>
      <c r="I141" s="11">
        <v>1</v>
      </c>
      <c r="J141" s="11">
        <v>1</v>
      </c>
      <c r="K141" s="11">
        <v>1</v>
      </c>
      <c r="L141" s="11">
        <v>1</v>
      </c>
      <c r="M141" s="11">
        <v>1</v>
      </c>
      <c r="N141" s="11">
        <v>1</v>
      </c>
      <c r="O141" s="11">
        <v>1</v>
      </c>
    </row>
    <row r="142" spans="1:36" ht="25.5" x14ac:dyDescent="0.2">
      <c r="A142" s="11">
        <v>5</v>
      </c>
      <c r="B142" s="18" t="s">
        <v>90</v>
      </c>
      <c r="C142" s="11" t="s">
        <v>90</v>
      </c>
      <c r="D142" s="11" t="s">
        <v>86</v>
      </c>
      <c r="E142" s="11">
        <v>1</v>
      </c>
      <c r="F142" s="11">
        <v>1</v>
      </c>
      <c r="G142" s="11">
        <v>1</v>
      </c>
      <c r="H142" s="11">
        <v>1</v>
      </c>
      <c r="I142" s="11">
        <v>1</v>
      </c>
      <c r="J142" s="11">
        <v>1</v>
      </c>
      <c r="K142" s="11">
        <v>1</v>
      </c>
      <c r="L142" s="11">
        <v>1</v>
      </c>
      <c r="M142" s="11">
        <v>1</v>
      </c>
      <c r="N142" s="11">
        <v>1</v>
      </c>
      <c r="O142" s="99">
        <v>1</v>
      </c>
    </row>
    <row r="143" spans="1:36" ht="25.5" x14ac:dyDescent="0.2">
      <c r="A143" s="11">
        <v>6</v>
      </c>
      <c r="B143" s="18" t="s">
        <v>91</v>
      </c>
      <c r="C143" s="11" t="s">
        <v>91</v>
      </c>
      <c r="D143" s="11" t="s">
        <v>86</v>
      </c>
      <c r="E143" s="11">
        <v>1</v>
      </c>
      <c r="F143" s="11">
        <v>1</v>
      </c>
      <c r="G143" s="11">
        <v>1</v>
      </c>
      <c r="H143" s="11">
        <v>1</v>
      </c>
      <c r="I143" s="11">
        <v>1</v>
      </c>
      <c r="J143" s="11">
        <v>1</v>
      </c>
      <c r="K143" s="11">
        <v>1</v>
      </c>
      <c r="L143" s="11">
        <v>1</v>
      </c>
      <c r="M143" s="11">
        <v>1</v>
      </c>
      <c r="N143" s="11">
        <v>1</v>
      </c>
      <c r="O143" s="99">
        <v>1</v>
      </c>
    </row>
    <row r="144" spans="1:36" ht="25.5" x14ac:dyDescent="0.2">
      <c r="A144" s="11">
        <v>7</v>
      </c>
      <c r="B144" s="18" t="s">
        <v>93</v>
      </c>
      <c r="C144" s="11" t="s">
        <v>93</v>
      </c>
      <c r="D144" s="11" t="s">
        <v>86</v>
      </c>
      <c r="E144" s="11">
        <v>1</v>
      </c>
      <c r="F144" s="11">
        <v>1</v>
      </c>
      <c r="G144" s="11">
        <v>1</v>
      </c>
      <c r="H144" s="11">
        <v>1</v>
      </c>
      <c r="I144" s="11">
        <v>1</v>
      </c>
      <c r="J144" s="11">
        <v>1</v>
      </c>
      <c r="K144" s="11">
        <v>1</v>
      </c>
      <c r="L144" s="11">
        <v>1</v>
      </c>
      <c r="M144" s="11">
        <v>1</v>
      </c>
      <c r="N144" s="11">
        <v>1</v>
      </c>
      <c r="O144" s="99">
        <v>1</v>
      </c>
    </row>
    <row r="145" spans="1:36" ht="25.5" x14ac:dyDescent="0.2">
      <c r="A145" s="11">
        <v>8</v>
      </c>
      <c r="B145" s="18" t="s">
        <v>92</v>
      </c>
      <c r="C145" s="11" t="s">
        <v>92</v>
      </c>
      <c r="D145" s="11" t="s">
        <v>86</v>
      </c>
      <c r="E145" s="11">
        <v>1</v>
      </c>
      <c r="F145" s="11">
        <v>1</v>
      </c>
      <c r="G145" s="11">
        <v>1</v>
      </c>
      <c r="H145" s="11">
        <v>1</v>
      </c>
      <c r="I145" s="11">
        <v>1</v>
      </c>
      <c r="J145" s="11">
        <v>1</v>
      </c>
      <c r="K145" s="11">
        <v>1</v>
      </c>
      <c r="L145" s="11">
        <v>1</v>
      </c>
      <c r="M145" s="11">
        <v>1</v>
      </c>
      <c r="N145" s="11">
        <v>1</v>
      </c>
      <c r="O145" s="99">
        <v>1</v>
      </c>
    </row>
    <row r="146" spans="1:36" ht="25.5" x14ac:dyDescent="0.2">
      <c r="A146" s="11">
        <v>9</v>
      </c>
      <c r="C146" s="11" t="s">
        <v>93</v>
      </c>
      <c r="D146" s="11" t="s">
        <v>86</v>
      </c>
      <c r="E146" s="11">
        <v>1</v>
      </c>
      <c r="F146" s="11">
        <v>1</v>
      </c>
      <c r="G146" s="11">
        <v>1</v>
      </c>
      <c r="H146" s="11">
        <v>1</v>
      </c>
      <c r="I146" s="11">
        <v>1</v>
      </c>
      <c r="J146" s="11">
        <v>0</v>
      </c>
      <c r="K146" s="11">
        <v>1</v>
      </c>
      <c r="L146" s="11">
        <v>0</v>
      </c>
      <c r="M146" s="11">
        <v>0</v>
      </c>
      <c r="N146" s="11">
        <v>1</v>
      </c>
      <c r="O146" s="99">
        <v>1</v>
      </c>
    </row>
    <row r="147" spans="1:36" x14ac:dyDescent="0.2">
      <c r="A147" s="11"/>
      <c r="B147" s="18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99"/>
    </row>
    <row r="148" spans="1:36" s="31" customFormat="1" ht="38.25" x14ac:dyDescent="0.2">
      <c r="A148" s="32" t="s">
        <v>94</v>
      </c>
      <c r="B148" s="63"/>
      <c r="C148" s="30"/>
      <c r="D148" s="30">
        <f>(E148+F148+G148+H148+I148+J148+K148+L148+M148+N148+O148)/11</f>
        <v>8.7272727272727266</v>
      </c>
      <c r="E148" s="30">
        <f>E138+E139+E140+E141+E142+E143+E144+E145+E146</f>
        <v>9</v>
      </c>
      <c r="F148" s="30">
        <f t="shared" ref="F148:O148" si="47">F138+F139+F140+F141+F142+F143+F144+F145+F146</f>
        <v>9</v>
      </c>
      <c r="G148" s="30">
        <f t="shared" si="47"/>
        <v>9</v>
      </c>
      <c r="H148" s="30">
        <f t="shared" si="47"/>
        <v>9</v>
      </c>
      <c r="I148" s="30">
        <f t="shared" si="47"/>
        <v>9</v>
      </c>
      <c r="J148" s="30">
        <f t="shared" si="47"/>
        <v>8</v>
      </c>
      <c r="K148" s="30">
        <f t="shared" si="47"/>
        <v>9</v>
      </c>
      <c r="L148" s="30">
        <f t="shared" si="47"/>
        <v>8</v>
      </c>
      <c r="M148" s="30">
        <f t="shared" si="47"/>
        <v>8</v>
      </c>
      <c r="N148" s="30">
        <f t="shared" si="47"/>
        <v>9</v>
      </c>
      <c r="O148" s="103">
        <f t="shared" si="47"/>
        <v>9</v>
      </c>
      <c r="P148" s="123"/>
      <c r="Q148" s="123"/>
      <c r="R148" s="123"/>
      <c r="S148" s="123"/>
      <c r="T148" s="123"/>
      <c r="U148" s="123"/>
      <c r="V148" s="123"/>
      <c r="W148" s="123"/>
      <c r="X148" s="123"/>
      <c r="Y148" s="123"/>
      <c r="Z148" s="123"/>
      <c r="AA148" s="123"/>
      <c r="AB148" s="123"/>
      <c r="AC148" s="123"/>
      <c r="AD148" s="123"/>
      <c r="AE148" s="123"/>
      <c r="AF148" s="123"/>
      <c r="AG148" s="123"/>
      <c r="AH148" s="123"/>
      <c r="AI148" s="123"/>
      <c r="AJ148" s="123"/>
    </row>
    <row r="149" spans="1:36" x14ac:dyDescent="0.2">
      <c r="A149" s="23"/>
      <c r="B149" s="64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104"/>
    </row>
    <row r="150" spans="1:36" ht="15" x14ac:dyDescent="0.2">
      <c r="A150" s="162" t="s">
        <v>175</v>
      </c>
      <c r="B150" s="163"/>
      <c r="C150" s="163"/>
      <c r="D150" s="163"/>
      <c r="E150" s="163"/>
      <c r="F150" s="163"/>
      <c r="G150" s="163"/>
      <c r="H150" s="163"/>
      <c r="I150" s="163"/>
      <c r="J150" s="163"/>
      <c r="K150" s="163"/>
      <c r="L150" s="163"/>
      <c r="M150" s="163"/>
      <c r="N150" s="163"/>
      <c r="O150" s="164"/>
    </row>
    <row r="151" spans="1:36" ht="24.75" customHeight="1" x14ac:dyDescent="0.2">
      <c r="A151" s="168" t="s">
        <v>95</v>
      </c>
      <c r="B151" s="169"/>
      <c r="C151" s="169"/>
      <c r="D151" s="170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60"/>
    </row>
    <row r="152" spans="1:36" ht="38.25" x14ac:dyDescent="0.2">
      <c r="A152" s="26" t="s">
        <v>96</v>
      </c>
      <c r="B152" s="61" t="s">
        <v>97</v>
      </c>
      <c r="C152" s="26" t="s">
        <v>98</v>
      </c>
      <c r="D152" s="26" t="s">
        <v>99</v>
      </c>
      <c r="E152" s="27" t="s">
        <v>100</v>
      </c>
      <c r="F152" s="27" t="s">
        <v>101</v>
      </c>
      <c r="G152" s="27" t="s">
        <v>102</v>
      </c>
      <c r="H152" s="27" t="s">
        <v>103</v>
      </c>
      <c r="I152" s="27" t="s">
        <v>104</v>
      </c>
      <c r="J152" s="27" t="s">
        <v>105</v>
      </c>
      <c r="K152" s="27" t="s">
        <v>106</v>
      </c>
      <c r="L152" s="27" t="s">
        <v>107</v>
      </c>
      <c r="M152" s="27" t="s">
        <v>108</v>
      </c>
      <c r="N152" s="27" t="s">
        <v>109</v>
      </c>
      <c r="O152" s="89" t="s">
        <v>110</v>
      </c>
    </row>
    <row r="153" spans="1:36" x14ac:dyDescent="0.2">
      <c r="A153" s="140" t="s">
        <v>176</v>
      </c>
      <c r="B153" s="19">
        <v>2.4</v>
      </c>
      <c r="C153" s="3"/>
      <c r="D153" s="21">
        <f>(E153+F153+G153+H153+I153+J153+K153+L153+M153+N153+O153)/11</f>
        <v>1.0690909090909093</v>
      </c>
      <c r="E153" s="3">
        <f>E8</f>
        <v>2.34</v>
      </c>
      <c r="F153" s="3">
        <f t="shared" ref="F153:O153" si="48">F8</f>
        <v>1.8000000000000003</v>
      </c>
      <c r="G153" s="3">
        <f>G8</f>
        <v>0.12000000000000011</v>
      </c>
      <c r="H153" s="3">
        <f t="shared" si="48"/>
        <v>0.90000000000000013</v>
      </c>
      <c r="I153" s="3">
        <f t="shared" si="48"/>
        <v>0.18000000000000016</v>
      </c>
      <c r="J153" s="3">
        <f t="shared" si="48"/>
        <v>0</v>
      </c>
      <c r="K153" s="3">
        <f t="shared" si="48"/>
        <v>1.3800000000000003</v>
      </c>
      <c r="L153" s="3">
        <f t="shared" si="48"/>
        <v>1.5</v>
      </c>
      <c r="M153" s="3">
        <f t="shared" si="48"/>
        <v>0.96000000000000019</v>
      </c>
      <c r="N153" s="3">
        <f t="shared" si="48"/>
        <v>2.4</v>
      </c>
      <c r="O153" s="60">
        <f t="shared" si="48"/>
        <v>0.18000000000000016</v>
      </c>
    </row>
    <row r="154" spans="1:36" x14ac:dyDescent="0.2">
      <c r="A154" s="144" t="s">
        <v>188</v>
      </c>
      <c r="B154" s="65">
        <v>1.7</v>
      </c>
      <c r="C154" s="34"/>
      <c r="D154" s="21">
        <f t="shared" ref="D154:D159" si="49">(E154+F154+G154+H154+I154+J154+K154+L154+M154+N154+O154)/11</f>
        <v>1.6999999999999995</v>
      </c>
      <c r="E154" s="34">
        <f t="shared" ref="E154:O154" si="50">E70</f>
        <v>1.7</v>
      </c>
      <c r="F154" s="34">
        <f t="shared" si="50"/>
        <v>1.7</v>
      </c>
      <c r="G154" s="34">
        <f t="shared" si="50"/>
        <v>1.7</v>
      </c>
      <c r="H154" s="34">
        <f t="shared" si="50"/>
        <v>1.7</v>
      </c>
      <c r="I154" s="34">
        <f t="shared" si="50"/>
        <v>1.7</v>
      </c>
      <c r="J154" s="34">
        <f t="shared" si="50"/>
        <v>1.7</v>
      </c>
      <c r="K154" s="34">
        <f t="shared" si="50"/>
        <v>1.7</v>
      </c>
      <c r="L154" s="34">
        <f t="shared" si="50"/>
        <v>1.7</v>
      </c>
      <c r="M154" s="34">
        <f t="shared" si="50"/>
        <v>1.7</v>
      </c>
      <c r="N154" s="34">
        <f t="shared" si="50"/>
        <v>1.7</v>
      </c>
      <c r="O154" s="105">
        <f t="shared" si="50"/>
        <v>1.7</v>
      </c>
    </row>
    <row r="155" spans="1:36" x14ac:dyDescent="0.2">
      <c r="A155" s="144" t="s">
        <v>189</v>
      </c>
      <c r="B155" s="65">
        <v>1.3</v>
      </c>
      <c r="C155" s="34"/>
      <c r="D155" s="21">
        <f t="shared" si="49"/>
        <v>1.3000000000000003</v>
      </c>
      <c r="E155" s="24">
        <f t="shared" ref="E155:O155" si="51">E72</f>
        <v>1.3</v>
      </c>
      <c r="F155" s="24">
        <f t="shared" si="51"/>
        <v>1.3</v>
      </c>
      <c r="G155" s="24">
        <f t="shared" si="51"/>
        <v>1.3</v>
      </c>
      <c r="H155" s="24">
        <f t="shared" si="51"/>
        <v>1.3</v>
      </c>
      <c r="I155" s="24">
        <f t="shared" si="51"/>
        <v>1.3</v>
      </c>
      <c r="J155" s="24">
        <f t="shared" si="51"/>
        <v>1.3</v>
      </c>
      <c r="K155" s="24">
        <f t="shared" si="51"/>
        <v>1.3</v>
      </c>
      <c r="L155" s="24">
        <f t="shared" si="51"/>
        <v>1.3</v>
      </c>
      <c r="M155" s="24">
        <f t="shared" si="51"/>
        <v>1.3</v>
      </c>
      <c r="N155" s="24">
        <f t="shared" si="51"/>
        <v>1.3</v>
      </c>
      <c r="O155" s="106">
        <f t="shared" si="51"/>
        <v>1.3</v>
      </c>
    </row>
    <row r="156" spans="1:36" x14ac:dyDescent="0.2">
      <c r="A156" s="144" t="s">
        <v>181</v>
      </c>
      <c r="B156" s="65">
        <v>2.2000000000000002</v>
      </c>
      <c r="C156" s="34"/>
      <c r="D156" s="21">
        <f t="shared" si="49"/>
        <v>1.6298616352201258</v>
      </c>
      <c r="E156" s="34">
        <f>E41</f>
        <v>1.9357232704402516</v>
      </c>
      <c r="F156" s="34">
        <f t="shared" ref="F156:O156" si="52">F41</f>
        <v>2.2074716981132081</v>
      </c>
      <c r="G156" s="34">
        <f t="shared" si="52"/>
        <v>2.0159748427672959</v>
      </c>
      <c r="H156" s="34">
        <f t="shared" si="52"/>
        <v>1.4099371069182394</v>
      </c>
      <c r="I156" s="34">
        <f t="shared" si="52"/>
        <v>0</v>
      </c>
      <c r="J156" s="34">
        <f t="shared" si="52"/>
        <v>1.65622641509434</v>
      </c>
      <c r="K156" s="34">
        <f t="shared" si="52"/>
        <v>2.1820125786163524</v>
      </c>
      <c r="L156" s="34">
        <f t="shared" si="52"/>
        <v>2.1446540880503147</v>
      </c>
      <c r="M156" s="34">
        <f t="shared" si="52"/>
        <v>2.081006289308176</v>
      </c>
      <c r="N156" s="34">
        <f t="shared" si="52"/>
        <v>1.396100628930818</v>
      </c>
      <c r="O156" s="105">
        <f t="shared" si="52"/>
        <v>0.89937106918239018</v>
      </c>
    </row>
    <row r="157" spans="1:36" x14ac:dyDescent="0.2">
      <c r="A157" s="144" t="s">
        <v>190</v>
      </c>
      <c r="B157" s="65">
        <v>1.2</v>
      </c>
      <c r="C157" s="34"/>
      <c r="D157" s="21">
        <f t="shared" si="49"/>
        <v>1.1999999999999997</v>
      </c>
      <c r="E157" s="34">
        <f>E74</f>
        <v>1.2</v>
      </c>
      <c r="F157" s="34">
        <f t="shared" ref="F157:O157" si="53">F74</f>
        <v>1.2</v>
      </c>
      <c r="G157" s="34">
        <f t="shared" si="53"/>
        <v>1.2</v>
      </c>
      <c r="H157" s="34">
        <f t="shared" si="53"/>
        <v>1.2</v>
      </c>
      <c r="I157" s="34">
        <f t="shared" si="53"/>
        <v>1.2</v>
      </c>
      <c r="J157" s="34">
        <f t="shared" si="53"/>
        <v>1.2</v>
      </c>
      <c r="K157" s="34">
        <f t="shared" si="53"/>
        <v>1.2</v>
      </c>
      <c r="L157" s="34">
        <f t="shared" si="53"/>
        <v>1.2</v>
      </c>
      <c r="M157" s="34">
        <f t="shared" si="53"/>
        <v>1.2</v>
      </c>
      <c r="N157" s="34">
        <f t="shared" si="53"/>
        <v>1.2</v>
      </c>
      <c r="O157" s="105">
        <f t="shared" si="53"/>
        <v>1.2</v>
      </c>
    </row>
    <row r="158" spans="1:36" x14ac:dyDescent="0.2">
      <c r="A158" s="144" t="s">
        <v>191</v>
      </c>
      <c r="B158" s="65">
        <v>1.2</v>
      </c>
      <c r="C158" s="34"/>
      <c r="D158" s="21">
        <f t="shared" si="49"/>
        <v>1.1999999999999997</v>
      </c>
      <c r="E158" s="34">
        <f>E76</f>
        <v>1.2</v>
      </c>
      <c r="F158" s="34">
        <f t="shared" ref="F158:O158" si="54">F76</f>
        <v>1.2</v>
      </c>
      <c r="G158" s="34">
        <f t="shared" si="54"/>
        <v>1.2</v>
      </c>
      <c r="H158" s="34">
        <f t="shared" si="54"/>
        <v>1.2</v>
      </c>
      <c r="I158" s="34">
        <f t="shared" si="54"/>
        <v>1.2</v>
      </c>
      <c r="J158" s="34">
        <f t="shared" si="54"/>
        <v>1.2</v>
      </c>
      <c r="K158" s="34">
        <f t="shared" si="54"/>
        <v>1.2</v>
      </c>
      <c r="L158" s="34">
        <f t="shared" si="54"/>
        <v>1.2</v>
      </c>
      <c r="M158" s="34">
        <f t="shared" si="54"/>
        <v>1.2</v>
      </c>
      <c r="N158" s="34">
        <f t="shared" si="54"/>
        <v>1.2</v>
      </c>
      <c r="O158" s="105">
        <f t="shared" si="54"/>
        <v>1.2</v>
      </c>
    </row>
    <row r="159" spans="1:36" s="40" customFormat="1" x14ac:dyDescent="0.2">
      <c r="A159" s="38" t="s">
        <v>111</v>
      </c>
      <c r="B159" s="66">
        <f>SUM(B153:B158)</f>
        <v>9.9999999999999982</v>
      </c>
      <c r="C159" s="39">
        <v>6</v>
      </c>
      <c r="D159" s="37">
        <f t="shared" si="49"/>
        <v>8.098952544311036</v>
      </c>
      <c r="E159" s="39">
        <f>E153+E154+E155++E156+E157+E158</f>
        <v>9.6757232704402512</v>
      </c>
      <c r="F159" s="39">
        <f t="shared" ref="F159:O159" si="55">F153+F154+F155++F156+F157+F158</f>
        <v>9.4074716981132074</v>
      </c>
      <c r="G159" s="39">
        <f>G153+G154+G155++G156+G157+G158</f>
        <v>7.5359748427672963</v>
      </c>
      <c r="H159" s="39">
        <f t="shared" si="55"/>
        <v>7.7099371069182396</v>
      </c>
      <c r="I159" s="39">
        <f t="shared" si="55"/>
        <v>5.58</v>
      </c>
      <c r="J159" s="39">
        <f t="shared" si="55"/>
        <v>7.0562264150943399</v>
      </c>
      <c r="K159" s="39">
        <f t="shared" si="55"/>
        <v>8.9620125786163527</v>
      </c>
      <c r="L159" s="39">
        <f t="shared" si="55"/>
        <v>9.044654088050315</v>
      </c>
      <c r="M159" s="39">
        <f t="shared" si="55"/>
        <v>8.4410062893081754</v>
      </c>
      <c r="N159" s="39">
        <f t="shared" si="55"/>
        <v>9.196100628930818</v>
      </c>
      <c r="O159" s="107">
        <f t="shared" si="55"/>
        <v>6.4793710691823909</v>
      </c>
      <c r="P159" s="124"/>
      <c r="Q159" s="124"/>
      <c r="R159" s="124"/>
      <c r="S159" s="124"/>
      <c r="T159" s="124"/>
      <c r="U159" s="124"/>
      <c r="V159" s="124"/>
      <c r="W159" s="124"/>
      <c r="X159" s="124"/>
      <c r="Y159" s="124"/>
      <c r="Z159" s="124"/>
      <c r="AA159" s="124"/>
      <c r="AB159" s="124"/>
      <c r="AC159" s="124"/>
      <c r="AD159" s="124"/>
      <c r="AE159" s="124"/>
      <c r="AF159" s="124"/>
      <c r="AG159" s="124"/>
      <c r="AH159" s="124"/>
      <c r="AI159" s="124"/>
      <c r="AJ159" s="124"/>
    </row>
    <row r="160" spans="1:36" x14ac:dyDescent="0.2">
      <c r="A160" s="144" t="s">
        <v>182</v>
      </c>
      <c r="B160" s="65">
        <v>1</v>
      </c>
      <c r="C160" s="34"/>
      <c r="D160" s="34">
        <f>(E160+F160+G160+H160+I160+J160+K160+L160+M160+N160+O160)/11</f>
        <v>1</v>
      </c>
      <c r="E160" s="34">
        <f>E45</f>
        <v>1</v>
      </c>
      <c r="F160" s="34">
        <f t="shared" ref="F160:O160" si="56">F45</f>
        <v>1</v>
      </c>
      <c r="G160" s="34">
        <f t="shared" si="56"/>
        <v>1</v>
      </c>
      <c r="H160" s="34">
        <f t="shared" si="56"/>
        <v>1</v>
      </c>
      <c r="I160" s="34">
        <f t="shared" si="56"/>
        <v>1</v>
      </c>
      <c r="J160" s="34">
        <f t="shared" si="56"/>
        <v>1</v>
      </c>
      <c r="K160" s="34">
        <f t="shared" si="56"/>
        <v>1</v>
      </c>
      <c r="L160" s="34">
        <f t="shared" si="56"/>
        <v>1</v>
      </c>
      <c r="M160" s="34">
        <f t="shared" si="56"/>
        <v>1</v>
      </c>
      <c r="N160" s="34">
        <f t="shared" si="56"/>
        <v>1</v>
      </c>
      <c r="O160" s="105">
        <f t="shared" si="56"/>
        <v>1</v>
      </c>
    </row>
    <row r="161" spans="1:36" x14ac:dyDescent="0.2">
      <c r="A161" s="144" t="s">
        <v>192</v>
      </c>
      <c r="B161" s="65">
        <v>1</v>
      </c>
      <c r="C161" s="34"/>
      <c r="D161" s="36">
        <f t="shared" ref="D161:D188" si="57">(E161+F161+G161+H161+I161+J161+K161+L161+M161+N161+O161)/11</f>
        <v>1</v>
      </c>
      <c r="E161" s="34">
        <f>E84</f>
        <v>1</v>
      </c>
      <c r="F161" s="34">
        <f t="shared" ref="F161:O161" si="58">F84</f>
        <v>1</v>
      </c>
      <c r="G161" s="34">
        <f t="shared" si="58"/>
        <v>1</v>
      </c>
      <c r="H161" s="34">
        <f t="shared" si="58"/>
        <v>1</v>
      </c>
      <c r="I161" s="34">
        <f t="shared" si="58"/>
        <v>1</v>
      </c>
      <c r="J161" s="34">
        <f t="shared" si="58"/>
        <v>1</v>
      </c>
      <c r="K161" s="34">
        <f t="shared" si="58"/>
        <v>1</v>
      </c>
      <c r="L161" s="34">
        <f t="shared" si="58"/>
        <v>1</v>
      </c>
      <c r="M161" s="34">
        <f t="shared" si="58"/>
        <v>1</v>
      </c>
      <c r="N161" s="34">
        <f t="shared" si="58"/>
        <v>1</v>
      </c>
      <c r="O161" s="105">
        <f t="shared" si="58"/>
        <v>1</v>
      </c>
    </row>
    <row r="162" spans="1:36" x14ac:dyDescent="0.2">
      <c r="A162" s="144" t="s">
        <v>183</v>
      </c>
      <c r="B162" s="65">
        <v>1</v>
      </c>
      <c r="C162" s="34"/>
      <c r="D162" s="36">
        <f t="shared" si="57"/>
        <v>1</v>
      </c>
      <c r="E162" s="34">
        <f>E47</f>
        <v>1</v>
      </c>
      <c r="F162" s="34">
        <f t="shared" ref="F162:O162" si="59">F47</f>
        <v>1</v>
      </c>
      <c r="G162" s="34">
        <f t="shared" si="59"/>
        <v>1</v>
      </c>
      <c r="H162" s="34">
        <f t="shared" si="59"/>
        <v>1</v>
      </c>
      <c r="I162" s="34">
        <f t="shared" si="59"/>
        <v>1</v>
      </c>
      <c r="J162" s="34">
        <f t="shared" si="59"/>
        <v>1</v>
      </c>
      <c r="K162" s="34">
        <f t="shared" si="59"/>
        <v>1</v>
      </c>
      <c r="L162" s="34">
        <f t="shared" si="59"/>
        <v>1</v>
      </c>
      <c r="M162" s="34">
        <f t="shared" si="59"/>
        <v>1</v>
      </c>
      <c r="N162" s="34">
        <f t="shared" si="59"/>
        <v>1</v>
      </c>
      <c r="O162" s="105">
        <f t="shared" si="59"/>
        <v>1</v>
      </c>
    </row>
    <row r="163" spans="1:36" x14ac:dyDescent="0.2">
      <c r="A163" s="144" t="s">
        <v>185</v>
      </c>
      <c r="B163" s="65">
        <v>0.5</v>
      </c>
      <c r="C163" s="34"/>
      <c r="D163" s="36">
        <f t="shared" si="57"/>
        <v>0.2510570824524313</v>
      </c>
      <c r="E163" s="34">
        <f>E52</f>
        <v>0.27906976744186046</v>
      </c>
      <c r="F163" s="34">
        <f t="shared" ref="F163:O163" si="60">F52</f>
        <v>0.27325581395348836</v>
      </c>
      <c r="G163" s="34">
        <f t="shared" si="60"/>
        <v>8.1395348837209294E-2</v>
      </c>
      <c r="H163" s="34">
        <f t="shared" si="60"/>
        <v>0.40697674418604651</v>
      </c>
      <c r="I163" s="34">
        <f t="shared" si="60"/>
        <v>0.22093023255813951</v>
      </c>
      <c r="J163" s="34">
        <f t="shared" si="60"/>
        <v>0.26162790697674421</v>
      </c>
      <c r="K163" s="34">
        <f t="shared" si="60"/>
        <v>9.883720930232559E-2</v>
      </c>
      <c r="L163" s="34">
        <f t="shared" si="60"/>
        <v>0.15116279069767441</v>
      </c>
      <c r="M163" s="34">
        <f t="shared" si="60"/>
        <v>0.48837209302325579</v>
      </c>
      <c r="N163" s="34">
        <f t="shared" si="60"/>
        <v>0</v>
      </c>
      <c r="O163" s="105">
        <f t="shared" si="60"/>
        <v>0.5</v>
      </c>
    </row>
    <row r="164" spans="1:36" x14ac:dyDescent="0.2">
      <c r="A164" s="144" t="s">
        <v>177</v>
      </c>
      <c r="B164" s="65">
        <v>1</v>
      </c>
      <c r="C164" s="34"/>
      <c r="D164" s="36">
        <f t="shared" si="57"/>
        <v>0.44972451790633611</v>
      </c>
      <c r="E164" s="34">
        <f>E16</f>
        <v>0.48484848484848492</v>
      </c>
      <c r="F164" s="34">
        <f t="shared" ref="F164:O164" si="61">F16</f>
        <v>0.44696969696969702</v>
      </c>
      <c r="G164" s="34">
        <f t="shared" si="61"/>
        <v>0.29545454545454547</v>
      </c>
      <c r="H164" s="34">
        <f t="shared" si="61"/>
        <v>0.34848484848484851</v>
      </c>
      <c r="I164" s="34">
        <f t="shared" si="61"/>
        <v>1</v>
      </c>
      <c r="J164" s="34">
        <f t="shared" si="61"/>
        <v>0.56060606060606055</v>
      </c>
      <c r="K164" s="34">
        <f t="shared" si="61"/>
        <v>0.44696969696969702</v>
      </c>
      <c r="L164" s="34">
        <f t="shared" si="61"/>
        <v>0.39393939393939392</v>
      </c>
      <c r="M164" s="34">
        <f t="shared" si="61"/>
        <v>0.34090909090909088</v>
      </c>
      <c r="N164" s="34">
        <f t="shared" si="61"/>
        <v>0</v>
      </c>
      <c r="O164" s="105">
        <f t="shared" si="61"/>
        <v>0.62878787878787878</v>
      </c>
    </row>
    <row r="165" spans="1:36" x14ac:dyDescent="0.2">
      <c r="A165" s="144" t="s">
        <v>184</v>
      </c>
      <c r="B165" s="65">
        <v>1</v>
      </c>
      <c r="C165" s="34"/>
      <c r="D165" s="36">
        <f t="shared" si="57"/>
        <v>0.63181818181818172</v>
      </c>
      <c r="E165" s="34">
        <f>E49</f>
        <v>0.9</v>
      </c>
      <c r="F165" s="34">
        <f t="shared" ref="F165:O165" si="62">F49</f>
        <v>0.65</v>
      </c>
      <c r="G165" s="34">
        <f t="shared" si="62"/>
        <v>1</v>
      </c>
      <c r="H165" s="34">
        <f t="shared" si="62"/>
        <v>0.9</v>
      </c>
      <c r="I165" s="34">
        <f t="shared" si="62"/>
        <v>0.35000000000000003</v>
      </c>
      <c r="J165" s="34">
        <f t="shared" si="62"/>
        <v>0.20000000000000004</v>
      </c>
      <c r="K165" s="34">
        <f t="shared" si="62"/>
        <v>0.85</v>
      </c>
      <c r="L165" s="34">
        <f t="shared" si="62"/>
        <v>0.45</v>
      </c>
      <c r="M165" s="34">
        <f t="shared" si="62"/>
        <v>0.85</v>
      </c>
      <c r="N165" s="34">
        <f t="shared" si="62"/>
        <v>0</v>
      </c>
      <c r="O165" s="34">
        <f t="shared" si="62"/>
        <v>0.79999999999999993</v>
      </c>
    </row>
    <row r="166" spans="1:36" x14ac:dyDescent="0.2">
      <c r="A166" s="144" t="s">
        <v>193</v>
      </c>
      <c r="B166" s="65">
        <v>0.5</v>
      </c>
      <c r="C166" s="34"/>
      <c r="D166" s="36">
        <f t="shared" si="57"/>
        <v>0.5</v>
      </c>
      <c r="E166" s="34">
        <f>E86</f>
        <v>0.5</v>
      </c>
      <c r="F166" s="34">
        <f t="shared" ref="F166:O166" si="63">F86</f>
        <v>0.5</v>
      </c>
      <c r="G166" s="34">
        <f t="shared" si="63"/>
        <v>0.5</v>
      </c>
      <c r="H166" s="34">
        <f t="shared" si="63"/>
        <v>0.5</v>
      </c>
      <c r="I166" s="34">
        <f t="shared" si="63"/>
        <v>0.5</v>
      </c>
      <c r="J166" s="34">
        <f t="shared" si="63"/>
        <v>0.5</v>
      </c>
      <c r="K166" s="34">
        <f t="shared" si="63"/>
        <v>0.5</v>
      </c>
      <c r="L166" s="34">
        <f t="shared" si="63"/>
        <v>0.5</v>
      </c>
      <c r="M166" s="34">
        <f t="shared" si="63"/>
        <v>0.5</v>
      </c>
      <c r="N166" s="34">
        <f t="shared" si="63"/>
        <v>0.5</v>
      </c>
      <c r="O166" s="105">
        <f t="shared" si="63"/>
        <v>0.5</v>
      </c>
    </row>
    <row r="167" spans="1:36" x14ac:dyDescent="0.2">
      <c r="A167" s="144" t="s">
        <v>194</v>
      </c>
      <c r="B167" s="65">
        <v>1</v>
      </c>
      <c r="C167" s="34"/>
      <c r="D167" s="36">
        <f t="shared" si="57"/>
        <v>0.54545454545454541</v>
      </c>
      <c r="E167" s="34">
        <f>E88</f>
        <v>1</v>
      </c>
      <c r="F167" s="34">
        <f t="shared" ref="F167:O167" si="64">F88</f>
        <v>1</v>
      </c>
      <c r="G167" s="34">
        <f t="shared" si="64"/>
        <v>1</v>
      </c>
      <c r="H167" s="34">
        <f t="shared" si="64"/>
        <v>0</v>
      </c>
      <c r="I167" s="34">
        <f t="shared" si="64"/>
        <v>1</v>
      </c>
      <c r="J167" s="34">
        <f t="shared" si="64"/>
        <v>0</v>
      </c>
      <c r="K167" s="34">
        <f t="shared" si="64"/>
        <v>0</v>
      </c>
      <c r="L167" s="34">
        <f t="shared" si="64"/>
        <v>1</v>
      </c>
      <c r="M167" s="34">
        <f t="shared" si="64"/>
        <v>0</v>
      </c>
      <c r="N167" s="34">
        <f t="shared" si="64"/>
        <v>1</v>
      </c>
      <c r="O167" s="105">
        <f t="shared" si="64"/>
        <v>0</v>
      </c>
    </row>
    <row r="168" spans="1:36" s="40" customFormat="1" ht="25.5" x14ac:dyDescent="0.2">
      <c r="A168" s="38" t="s">
        <v>112</v>
      </c>
      <c r="B168" s="66">
        <f>B160+B161+B162+B163+B164+B165+B166+B167</f>
        <v>7</v>
      </c>
      <c r="C168" s="39">
        <v>8</v>
      </c>
      <c r="D168" s="39">
        <f t="shared" si="57"/>
        <v>5.3780543276314949</v>
      </c>
      <c r="E168" s="39">
        <f>E160+E161+E162+E163+E164+E165+E166+E167</f>
        <v>6.1639182522903457</v>
      </c>
      <c r="F168" s="39">
        <f t="shared" ref="F168:O168" si="65">F160+F161+F162+F163+F164+F165+F166+F167</f>
        <v>5.870225510923186</v>
      </c>
      <c r="G168" s="39">
        <f t="shared" si="65"/>
        <v>5.8768498942917553</v>
      </c>
      <c r="H168" s="39">
        <f t="shared" si="65"/>
        <v>5.1554615926708953</v>
      </c>
      <c r="I168" s="39">
        <f t="shared" si="65"/>
        <v>6.0709302325581387</v>
      </c>
      <c r="J168" s="39">
        <f t="shared" si="65"/>
        <v>4.5222339675828049</v>
      </c>
      <c r="K168" s="39">
        <f t="shared" si="65"/>
        <v>4.8958069062720222</v>
      </c>
      <c r="L168" s="39">
        <f t="shared" si="65"/>
        <v>5.4951021846370685</v>
      </c>
      <c r="M168" s="39">
        <f t="shared" si="65"/>
        <v>5.1792811839323463</v>
      </c>
      <c r="N168" s="39">
        <f t="shared" si="65"/>
        <v>4.5</v>
      </c>
      <c r="O168" s="107">
        <f t="shared" si="65"/>
        <v>5.4287878787878787</v>
      </c>
      <c r="P168" s="124"/>
      <c r="Q168" s="124"/>
      <c r="R168" s="124"/>
      <c r="S168" s="124"/>
      <c r="T168" s="124"/>
      <c r="U168" s="124"/>
      <c r="V168" s="124"/>
      <c r="W168" s="124"/>
      <c r="X168" s="124"/>
      <c r="Y168" s="124"/>
      <c r="Z168" s="124"/>
      <c r="AA168" s="124"/>
      <c r="AB168" s="124"/>
      <c r="AC168" s="124"/>
      <c r="AD168" s="124"/>
      <c r="AE168" s="124"/>
      <c r="AF168" s="124"/>
      <c r="AG168" s="124"/>
      <c r="AH168" s="124"/>
      <c r="AI168" s="124"/>
      <c r="AJ168" s="124"/>
    </row>
    <row r="169" spans="1:36" x14ac:dyDescent="0.2">
      <c r="A169" s="144" t="s">
        <v>186</v>
      </c>
      <c r="B169" s="65">
        <v>1</v>
      </c>
      <c r="C169" s="34"/>
      <c r="D169" s="36">
        <f t="shared" si="57"/>
        <v>1</v>
      </c>
      <c r="E169" s="34">
        <f>E56</f>
        <v>1</v>
      </c>
      <c r="F169" s="34">
        <f t="shared" ref="F169:O169" si="66">F56</f>
        <v>1</v>
      </c>
      <c r="G169" s="34">
        <f t="shared" si="66"/>
        <v>1</v>
      </c>
      <c r="H169" s="34">
        <f t="shared" si="66"/>
        <v>1</v>
      </c>
      <c r="I169" s="34">
        <f t="shared" si="66"/>
        <v>1</v>
      </c>
      <c r="J169" s="34">
        <f t="shared" si="66"/>
        <v>1</v>
      </c>
      <c r="K169" s="34">
        <f t="shared" si="66"/>
        <v>1</v>
      </c>
      <c r="L169" s="34">
        <f t="shared" si="66"/>
        <v>1</v>
      </c>
      <c r="M169" s="34">
        <f t="shared" si="66"/>
        <v>1</v>
      </c>
      <c r="N169" s="34">
        <f t="shared" si="66"/>
        <v>1</v>
      </c>
      <c r="O169" s="105">
        <f t="shared" si="66"/>
        <v>1</v>
      </c>
    </row>
    <row r="170" spans="1:36" x14ac:dyDescent="0.2">
      <c r="A170" s="144" t="s">
        <v>195</v>
      </c>
      <c r="B170" s="65">
        <v>1</v>
      </c>
      <c r="C170" s="34"/>
      <c r="D170" s="36">
        <f t="shared" si="57"/>
        <v>1</v>
      </c>
      <c r="E170" s="34">
        <f>E96</f>
        <v>1</v>
      </c>
      <c r="F170" s="34">
        <f t="shared" ref="F170:O170" si="67">F96</f>
        <v>1</v>
      </c>
      <c r="G170" s="34">
        <f t="shared" si="67"/>
        <v>1</v>
      </c>
      <c r="H170" s="34">
        <f t="shared" si="67"/>
        <v>1</v>
      </c>
      <c r="I170" s="34">
        <f t="shared" si="67"/>
        <v>1</v>
      </c>
      <c r="J170" s="34">
        <f t="shared" si="67"/>
        <v>1</v>
      </c>
      <c r="K170" s="34">
        <f t="shared" si="67"/>
        <v>1</v>
      </c>
      <c r="L170" s="34">
        <f t="shared" si="67"/>
        <v>1</v>
      </c>
      <c r="M170" s="34">
        <f t="shared" si="67"/>
        <v>1</v>
      </c>
      <c r="N170" s="34">
        <f t="shared" si="67"/>
        <v>1</v>
      </c>
      <c r="O170" s="105">
        <f t="shared" si="67"/>
        <v>1</v>
      </c>
    </row>
    <row r="171" spans="1:36" x14ac:dyDescent="0.2">
      <c r="A171" s="144" t="s">
        <v>196</v>
      </c>
      <c r="B171" s="65">
        <v>2</v>
      </c>
      <c r="C171" s="34"/>
      <c r="D171" s="36">
        <f t="shared" si="57"/>
        <v>2</v>
      </c>
      <c r="E171" s="34">
        <f>E98</f>
        <v>2</v>
      </c>
      <c r="F171" s="34">
        <f t="shared" ref="F171:O171" si="68">F98</f>
        <v>2</v>
      </c>
      <c r="G171" s="34">
        <f t="shared" si="68"/>
        <v>2</v>
      </c>
      <c r="H171" s="34">
        <f t="shared" si="68"/>
        <v>2</v>
      </c>
      <c r="I171" s="34">
        <f t="shared" si="68"/>
        <v>2</v>
      </c>
      <c r="J171" s="34">
        <f t="shared" si="68"/>
        <v>2</v>
      </c>
      <c r="K171" s="34">
        <f t="shared" si="68"/>
        <v>2</v>
      </c>
      <c r="L171" s="34">
        <f t="shared" si="68"/>
        <v>2</v>
      </c>
      <c r="M171" s="34">
        <f t="shared" si="68"/>
        <v>2</v>
      </c>
      <c r="N171" s="34">
        <f t="shared" si="68"/>
        <v>2</v>
      </c>
      <c r="O171" s="105">
        <f t="shared" si="68"/>
        <v>2</v>
      </c>
    </row>
    <row r="172" spans="1:36" x14ac:dyDescent="0.2">
      <c r="A172" s="144" t="s">
        <v>197</v>
      </c>
      <c r="B172" s="65">
        <v>1.5</v>
      </c>
      <c r="C172" s="34"/>
      <c r="D172" s="36">
        <f t="shared" si="57"/>
        <v>1.5</v>
      </c>
      <c r="E172" s="34">
        <f>E100</f>
        <v>1.5</v>
      </c>
      <c r="F172" s="34">
        <f t="shared" ref="F172:O172" si="69">F100</f>
        <v>1.5</v>
      </c>
      <c r="G172" s="34">
        <f t="shared" si="69"/>
        <v>1.5</v>
      </c>
      <c r="H172" s="34">
        <f t="shared" si="69"/>
        <v>1.5</v>
      </c>
      <c r="I172" s="34">
        <f t="shared" si="69"/>
        <v>1.5</v>
      </c>
      <c r="J172" s="34">
        <f t="shared" si="69"/>
        <v>1.5</v>
      </c>
      <c r="K172" s="34">
        <f t="shared" si="69"/>
        <v>1.5</v>
      </c>
      <c r="L172" s="34">
        <f t="shared" si="69"/>
        <v>1.5</v>
      </c>
      <c r="M172" s="34">
        <f t="shared" si="69"/>
        <v>1.5</v>
      </c>
      <c r="N172" s="34">
        <f t="shared" si="69"/>
        <v>1.5</v>
      </c>
      <c r="O172" s="105">
        <f t="shared" si="69"/>
        <v>1.5</v>
      </c>
    </row>
    <row r="173" spans="1:36" x14ac:dyDescent="0.2">
      <c r="A173" s="144" t="s">
        <v>187</v>
      </c>
      <c r="B173" s="65">
        <v>2.5</v>
      </c>
      <c r="C173" s="34"/>
      <c r="D173" s="36">
        <f t="shared" si="57"/>
        <v>2.5</v>
      </c>
      <c r="E173" s="34">
        <f>E58</f>
        <v>2.5</v>
      </c>
      <c r="F173" s="34">
        <f t="shared" ref="F173:O173" si="70">F58</f>
        <v>2.5</v>
      </c>
      <c r="G173" s="34">
        <f t="shared" si="70"/>
        <v>2.5</v>
      </c>
      <c r="H173" s="34">
        <f t="shared" si="70"/>
        <v>2.5</v>
      </c>
      <c r="I173" s="34">
        <f t="shared" si="70"/>
        <v>2.5</v>
      </c>
      <c r="J173" s="34">
        <f t="shared" si="70"/>
        <v>2.5</v>
      </c>
      <c r="K173" s="34">
        <f t="shared" si="70"/>
        <v>2.5</v>
      </c>
      <c r="L173" s="34">
        <f t="shared" si="70"/>
        <v>2.5</v>
      </c>
      <c r="M173" s="34">
        <f t="shared" si="70"/>
        <v>2.5</v>
      </c>
      <c r="N173" s="34">
        <f t="shared" si="70"/>
        <v>2.5</v>
      </c>
      <c r="O173" s="105">
        <f t="shared" si="70"/>
        <v>2.5</v>
      </c>
    </row>
    <row r="174" spans="1:36" s="40" customFormat="1" ht="25.5" x14ac:dyDescent="0.2">
      <c r="A174" s="38" t="s">
        <v>113</v>
      </c>
      <c r="B174" s="66">
        <f>SUM(B169:B173)</f>
        <v>8</v>
      </c>
      <c r="C174" s="39">
        <v>5</v>
      </c>
      <c r="D174" s="39">
        <f t="shared" si="57"/>
        <v>8</v>
      </c>
      <c r="E174" s="39">
        <f>E169+E170+E171+E172+E173</f>
        <v>8</v>
      </c>
      <c r="F174" s="39">
        <f t="shared" ref="F174:O174" si="71">F169+F170+F171+F172+F173</f>
        <v>8</v>
      </c>
      <c r="G174" s="39">
        <f t="shared" si="71"/>
        <v>8</v>
      </c>
      <c r="H174" s="39">
        <f t="shared" si="71"/>
        <v>8</v>
      </c>
      <c r="I174" s="39">
        <f t="shared" si="71"/>
        <v>8</v>
      </c>
      <c r="J174" s="39">
        <f t="shared" si="71"/>
        <v>8</v>
      </c>
      <c r="K174" s="39">
        <f t="shared" si="71"/>
        <v>8</v>
      </c>
      <c r="L174" s="39">
        <f t="shared" si="71"/>
        <v>8</v>
      </c>
      <c r="M174" s="39">
        <f t="shared" si="71"/>
        <v>8</v>
      </c>
      <c r="N174" s="39">
        <f t="shared" si="71"/>
        <v>8</v>
      </c>
      <c r="O174" s="107">
        <f t="shared" si="71"/>
        <v>8</v>
      </c>
      <c r="P174" s="124"/>
      <c r="Q174" s="124"/>
      <c r="R174" s="124"/>
      <c r="S174" s="124"/>
      <c r="T174" s="124"/>
      <c r="U174" s="124"/>
      <c r="V174" s="124"/>
      <c r="W174" s="124"/>
      <c r="X174" s="124"/>
      <c r="Y174" s="124"/>
      <c r="Z174" s="124"/>
      <c r="AA174" s="124"/>
      <c r="AB174" s="124"/>
      <c r="AC174" s="124"/>
      <c r="AD174" s="124"/>
      <c r="AE174" s="124"/>
      <c r="AF174" s="124"/>
      <c r="AG174" s="124"/>
      <c r="AH174" s="124"/>
      <c r="AI174" s="124"/>
      <c r="AJ174" s="124"/>
    </row>
    <row r="175" spans="1:36" x14ac:dyDescent="0.2">
      <c r="A175" s="144" t="s">
        <v>178</v>
      </c>
      <c r="B175" s="65">
        <v>1.2</v>
      </c>
      <c r="C175" s="34"/>
      <c r="D175" s="36">
        <f t="shared" si="57"/>
        <v>0.64615384615384608</v>
      </c>
      <c r="E175" s="34">
        <f>E21</f>
        <v>0.12307692307692308</v>
      </c>
      <c r="F175" s="34">
        <f t="shared" ref="F175:O175" si="72">F21</f>
        <v>0.86153846153846148</v>
      </c>
      <c r="G175" s="34">
        <f t="shared" si="72"/>
        <v>1.046153846153846</v>
      </c>
      <c r="H175" s="34">
        <f t="shared" si="72"/>
        <v>1.2</v>
      </c>
      <c r="I175" s="34">
        <f t="shared" si="72"/>
        <v>0.64615384615384608</v>
      </c>
      <c r="J175" s="34">
        <f t="shared" si="72"/>
        <v>0.46153846153846145</v>
      </c>
      <c r="K175" s="34">
        <f t="shared" si="72"/>
        <v>0.58461538461538454</v>
      </c>
      <c r="L175" s="34">
        <f t="shared" si="72"/>
        <v>0.61538461538461542</v>
      </c>
      <c r="M175" s="34">
        <f t="shared" si="72"/>
        <v>0.7384615384615385</v>
      </c>
      <c r="N175" s="34">
        <f t="shared" si="72"/>
        <v>0</v>
      </c>
      <c r="O175" s="105">
        <f t="shared" si="72"/>
        <v>0.8307692307692307</v>
      </c>
    </row>
    <row r="176" spans="1:36" x14ac:dyDescent="0.2">
      <c r="A176" s="144" t="s">
        <v>198</v>
      </c>
      <c r="B176" s="65">
        <v>0.6</v>
      </c>
      <c r="C176" s="34"/>
      <c r="D176" s="36">
        <f t="shared" si="57"/>
        <v>0.59999999999999987</v>
      </c>
      <c r="E176" s="34">
        <f>E107</f>
        <v>0.6</v>
      </c>
      <c r="F176" s="34">
        <f t="shared" ref="F176:O176" si="73">F107</f>
        <v>0.6</v>
      </c>
      <c r="G176" s="34">
        <f t="shared" si="73"/>
        <v>0.6</v>
      </c>
      <c r="H176" s="34">
        <f t="shared" si="73"/>
        <v>0.6</v>
      </c>
      <c r="I176" s="34">
        <f t="shared" si="73"/>
        <v>0.6</v>
      </c>
      <c r="J176" s="34">
        <f t="shared" si="73"/>
        <v>0.6</v>
      </c>
      <c r="K176" s="34">
        <f t="shared" si="73"/>
        <v>0.6</v>
      </c>
      <c r="L176" s="34">
        <f t="shared" si="73"/>
        <v>0.6</v>
      </c>
      <c r="M176" s="34">
        <f t="shared" si="73"/>
        <v>0.6</v>
      </c>
      <c r="N176" s="34">
        <f t="shared" si="73"/>
        <v>0.6</v>
      </c>
      <c r="O176" s="105">
        <f t="shared" si="73"/>
        <v>0.6</v>
      </c>
    </row>
    <row r="177" spans="1:36" x14ac:dyDescent="0.2">
      <c r="A177" s="144" t="s">
        <v>199</v>
      </c>
      <c r="B177" s="65">
        <v>0.85</v>
      </c>
      <c r="C177" s="34"/>
      <c r="D177" s="36">
        <f t="shared" si="57"/>
        <v>0.84999999999999976</v>
      </c>
      <c r="E177" s="34">
        <f>E109</f>
        <v>0.85</v>
      </c>
      <c r="F177" s="34">
        <f t="shared" ref="F177:O177" si="74">F109</f>
        <v>0.85</v>
      </c>
      <c r="G177" s="34">
        <f t="shared" si="74"/>
        <v>0.85</v>
      </c>
      <c r="H177" s="34">
        <f t="shared" si="74"/>
        <v>0.85</v>
      </c>
      <c r="I177" s="34">
        <f t="shared" si="74"/>
        <v>0.85</v>
      </c>
      <c r="J177" s="34">
        <f t="shared" si="74"/>
        <v>0.85</v>
      </c>
      <c r="K177" s="34">
        <f t="shared" si="74"/>
        <v>0.85</v>
      </c>
      <c r="L177" s="34">
        <f t="shared" si="74"/>
        <v>0.85</v>
      </c>
      <c r="M177" s="34">
        <f t="shared" si="74"/>
        <v>0.85</v>
      </c>
      <c r="N177" s="34">
        <f t="shared" si="74"/>
        <v>0.85</v>
      </c>
      <c r="O177" s="105">
        <f t="shared" si="74"/>
        <v>0.85</v>
      </c>
    </row>
    <row r="178" spans="1:36" x14ac:dyDescent="0.2">
      <c r="A178" s="144" t="s">
        <v>200</v>
      </c>
      <c r="B178" s="65">
        <v>1.35</v>
      </c>
      <c r="C178" s="34"/>
      <c r="D178" s="36">
        <f t="shared" si="57"/>
        <v>1.3499999999999999</v>
      </c>
      <c r="E178" s="34">
        <f>E111</f>
        <v>1.35</v>
      </c>
      <c r="F178" s="34">
        <f t="shared" ref="F178:O178" si="75">F111</f>
        <v>1.35</v>
      </c>
      <c r="G178" s="34">
        <f t="shared" si="75"/>
        <v>1.35</v>
      </c>
      <c r="H178" s="34">
        <f t="shared" si="75"/>
        <v>1.35</v>
      </c>
      <c r="I178" s="34">
        <f t="shared" si="75"/>
        <v>1.35</v>
      </c>
      <c r="J178" s="34">
        <f t="shared" si="75"/>
        <v>1.35</v>
      </c>
      <c r="K178" s="34">
        <f t="shared" si="75"/>
        <v>1.35</v>
      </c>
      <c r="L178" s="34">
        <f t="shared" si="75"/>
        <v>1.35</v>
      </c>
      <c r="M178" s="34">
        <f t="shared" si="75"/>
        <v>1.35</v>
      </c>
      <c r="N178" s="34">
        <f t="shared" si="75"/>
        <v>1.35</v>
      </c>
      <c r="O178" s="105">
        <f t="shared" si="75"/>
        <v>1.35</v>
      </c>
    </row>
    <row r="179" spans="1:36" x14ac:dyDescent="0.2">
      <c r="A179" s="144" t="s">
        <v>201</v>
      </c>
      <c r="B179" s="65">
        <v>1.6</v>
      </c>
      <c r="C179" s="34"/>
      <c r="D179" s="36">
        <f t="shared" si="57"/>
        <v>1.5999999999999999</v>
      </c>
      <c r="E179" s="34">
        <f>E113</f>
        <v>1.6</v>
      </c>
      <c r="F179" s="34">
        <f t="shared" ref="F179:O179" si="76">F113</f>
        <v>1.6</v>
      </c>
      <c r="G179" s="34">
        <f t="shared" si="76"/>
        <v>1.6</v>
      </c>
      <c r="H179" s="34">
        <f t="shared" si="76"/>
        <v>1.6</v>
      </c>
      <c r="I179" s="34">
        <f t="shared" si="76"/>
        <v>1.6</v>
      </c>
      <c r="J179" s="34">
        <f t="shared" si="76"/>
        <v>1.6</v>
      </c>
      <c r="K179" s="34">
        <f t="shared" si="76"/>
        <v>1.6</v>
      </c>
      <c r="L179" s="34">
        <f t="shared" si="76"/>
        <v>1.6</v>
      </c>
      <c r="M179" s="34">
        <f t="shared" si="76"/>
        <v>1.6</v>
      </c>
      <c r="N179" s="34">
        <f t="shared" si="76"/>
        <v>1.6</v>
      </c>
      <c r="O179" s="105">
        <f t="shared" si="76"/>
        <v>1.6</v>
      </c>
    </row>
    <row r="180" spans="1:36" s="40" customFormat="1" ht="25.5" x14ac:dyDescent="0.2">
      <c r="A180" s="38" t="s">
        <v>114</v>
      </c>
      <c r="B180" s="66">
        <f>SUM(B175:B179)</f>
        <v>5.6</v>
      </c>
      <c r="C180" s="39">
        <v>5</v>
      </c>
      <c r="D180" s="39">
        <f t="shared" si="57"/>
        <v>5.046153846153846</v>
      </c>
      <c r="E180" s="39">
        <f>SUM(E175:E179)</f>
        <v>4.523076923076923</v>
      </c>
      <c r="F180" s="39">
        <f t="shared" ref="F180:O180" si="77">SUM(F175:F179)</f>
        <v>5.2615384615384615</v>
      </c>
      <c r="G180" s="39">
        <f t="shared" si="77"/>
        <v>5.4461538461538463</v>
      </c>
      <c r="H180" s="39">
        <f t="shared" si="77"/>
        <v>5.6</v>
      </c>
      <c r="I180" s="39">
        <f t="shared" si="77"/>
        <v>5.046153846153846</v>
      </c>
      <c r="J180" s="39">
        <f t="shared" si="77"/>
        <v>4.861538461538462</v>
      </c>
      <c r="K180" s="39">
        <f t="shared" si="77"/>
        <v>4.9846153846153847</v>
      </c>
      <c r="L180" s="39">
        <f t="shared" si="77"/>
        <v>5.0153846153846153</v>
      </c>
      <c r="M180" s="39">
        <f t="shared" si="77"/>
        <v>5.1384615384615389</v>
      </c>
      <c r="N180" s="39">
        <f t="shared" si="77"/>
        <v>4.4000000000000004</v>
      </c>
      <c r="O180" s="107">
        <f t="shared" si="77"/>
        <v>5.2307692307692308</v>
      </c>
      <c r="P180" s="124"/>
      <c r="Q180" s="124"/>
      <c r="R180" s="124"/>
      <c r="S180" s="124"/>
      <c r="T180" s="124"/>
      <c r="U180" s="124"/>
      <c r="V180" s="124"/>
      <c r="W180" s="124"/>
      <c r="X180" s="124"/>
      <c r="Y180" s="124"/>
      <c r="Z180" s="124"/>
      <c r="AA180" s="124"/>
      <c r="AB180" s="124"/>
      <c r="AC180" s="124"/>
      <c r="AD180" s="124"/>
      <c r="AE180" s="124"/>
      <c r="AF180" s="124"/>
      <c r="AG180" s="124"/>
      <c r="AH180" s="124"/>
      <c r="AI180" s="124"/>
      <c r="AJ180" s="124"/>
    </row>
    <row r="181" spans="1:36" x14ac:dyDescent="0.2">
      <c r="A181" s="144" t="s">
        <v>202</v>
      </c>
      <c r="B181" s="65">
        <v>1.7</v>
      </c>
      <c r="C181" s="34"/>
      <c r="D181" s="36">
        <f t="shared" si="57"/>
        <v>1.6999999999999995</v>
      </c>
      <c r="E181" s="34">
        <f>E120</f>
        <v>1.7</v>
      </c>
      <c r="F181" s="34">
        <f t="shared" ref="F181:O181" si="78">F120</f>
        <v>1.7</v>
      </c>
      <c r="G181" s="34">
        <f t="shared" si="78"/>
        <v>1.7</v>
      </c>
      <c r="H181" s="34">
        <f t="shared" si="78"/>
        <v>1.7</v>
      </c>
      <c r="I181" s="34">
        <f t="shared" si="78"/>
        <v>1.7</v>
      </c>
      <c r="J181" s="34">
        <f t="shared" si="78"/>
        <v>1.7</v>
      </c>
      <c r="K181" s="34">
        <f t="shared" si="78"/>
        <v>1.7</v>
      </c>
      <c r="L181" s="34">
        <f t="shared" si="78"/>
        <v>1.7</v>
      </c>
      <c r="M181" s="34">
        <f t="shared" si="78"/>
        <v>1.7</v>
      </c>
      <c r="N181" s="34">
        <f t="shared" si="78"/>
        <v>1.7</v>
      </c>
      <c r="O181" s="105">
        <f t="shared" si="78"/>
        <v>1.7</v>
      </c>
    </row>
    <row r="182" spans="1:36" x14ac:dyDescent="0.2">
      <c r="A182" s="144" t="s">
        <v>203</v>
      </c>
      <c r="B182" s="65">
        <v>1.3</v>
      </c>
      <c r="C182" s="34"/>
      <c r="D182" s="36">
        <f t="shared" si="57"/>
        <v>1.3000000000000003</v>
      </c>
      <c r="E182" s="34">
        <f>E122</f>
        <v>1.3</v>
      </c>
      <c r="F182" s="34">
        <f t="shared" ref="F182:O182" si="79">F122</f>
        <v>1.3</v>
      </c>
      <c r="G182" s="34">
        <f t="shared" si="79"/>
        <v>1.3</v>
      </c>
      <c r="H182" s="34">
        <f t="shared" si="79"/>
        <v>1.3</v>
      </c>
      <c r="I182" s="34">
        <f t="shared" si="79"/>
        <v>1.3</v>
      </c>
      <c r="J182" s="34">
        <f t="shared" si="79"/>
        <v>1.3</v>
      </c>
      <c r="K182" s="34">
        <f t="shared" si="79"/>
        <v>1.3</v>
      </c>
      <c r="L182" s="34">
        <f t="shared" si="79"/>
        <v>1.3</v>
      </c>
      <c r="M182" s="34">
        <f t="shared" si="79"/>
        <v>1.3</v>
      </c>
      <c r="N182" s="34">
        <f t="shared" si="79"/>
        <v>1.3</v>
      </c>
      <c r="O182" s="105">
        <f t="shared" si="79"/>
        <v>1.3</v>
      </c>
    </row>
    <row r="183" spans="1:36" x14ac:dyDescent="0.2">
      <c r="A183" s="144" t="s">
        <v>204</v>
      </c>
      <c r="B183" s="65">
        <v>1.8</v>
      </c>
      <c r="C183" s="34"/>
      <c r="D183" s="36">
        <f t="shared" si="57"/>
        <v>1.8000000000000005</v>
      </c>
      <c r="E183" s="34">
        <f>E124</f>
        <v>1.8</v>
      </c>
      <c r="F183" s="34">
        <f t="shared" ref="F183:O183" si="80">F124</f>
        <v>1.8</v>
      </c>
      <c r="G183" s="34">
        <f t="shared" si="80"/>
        <v>1.8</v>
      </c>
      <c r="H183" s="34">
        <f t="shared" si="80"/>
        <v>1.8</v>
      </c>
      <c r="I183" s="34">
        <f t="shared" si="80"/>
        <v>1.8</v>
      </c>
      <c r="J183" s="34">
        <f t="shared" si="80"/>
        <v>1.8</v>
      </c>
      <c r="K183" s="34">
        <f t="shared" si="80"/>
        <v>1.8</v>
      </c>
      <c r="L183" s="34">
        <f t="shared" si="80"/>
        <v>1.8</v>
      </c>
      <c r="M183" s="34">
        <f t="shared" si="80"/>
        <v>1.8</v>
      </c>
      <c r="N183" s="34">
        <f t="shared" si="80"/>
        <v>1.8</v>
      </c>
      <c r="O183" s="105">
        <f t="shared" si="80"/>
        <v>1.8</v>
      </c>
    </row>
    <row r="184" spans="1:36" x14ac:dyDescent="0.2">
      <c r="A184" s="144" t="s">
        <v>179</v>
      </c>
      <c r="B184" s="65">
        <v>1.3</v>
      </c>
      <c r="C184" s="34"/>
      <c r="D184" s="36">
        <f t="shared" si="57"/>
        <v>1.3000000000000003</v>
      </c>
      <c r="E184" s="34">
        <f>E26</f>
        <v>1.3</v>
      </c>
      <c r="F184" s="34">
        <f t="shared" ref="F184:O184" si="81">F26</f>
        <v>1.3</v>
      </c>
      <c r="G184" s="34">
        <f t="shared" si="81"/>
        <v>1.3</v>
      </c>
      <c r="H184" s="34">
        <f t="shared" si="81"/>
        <v>1.3</v>
      </c>
      <c r="I184" s="34">
        <f t="shared" si="81"/>
        <v>1.3</v>
      </c>
      <c r="J184" s="34">
        <f t="shared" si="81"/>
        <v>1.3</v>
      </c>
      <c r="K184" s="34">
        <f t="shared" si="81"/>
        <v>1.3</v>
      </c>
      <c r="L184" s="34">
        <f t="shared" si="81"/>
        <v>1.3</v>
      </c>
      <c r="M184" s="34">
        <f t="shared" si="81"/>
        <v>1.3</v>
      </c>
      <c r="N184" s="34">
        <f t="shared" si="81"/>
        <v>1.3</v>
      </c>
      <c r="O184" s="105">
        <f t="shared" si="81"/>
        <v>1.3</v>
      </c>
    </row>
    <row r="185" spans="1:36" x14ac:dyDescent="0.2">
      <c r="A185" s="144" t="s">
        <v>205</v>
      </c>
      <c r="B185" s="65">
        <v>1.8</v>
      </c>
      <c r="C185" s="34"/>
      <c r="D185" s="36">
        <f t="shared" si="57"/>
        <v>1.8000000000000005</v>
      </c>
      <c r="E185" s="34">
        <f>E126</f>
        <v>1.8</v>
      </c>
      <c r="F185" s="34">
        <f t="shared" ref="F185:O185" si="82">F126</f>
        <v>1.8</v>
      </c>
      <c r="G185" s="34">
        <f t="shared" si="82"/>
        <v>1.8</v>
      </c>
      <c r="H185" s="34">
        <f t="shared" si="82"/>
        <v>1.8</v>
      </c>
      <c r="I185" s="34">
        <f t="shared" si="82"/>
        <v>1.8</v>
      </c>
      <c r="J185" s="34">
        <f t="shared" si="82"/>
        <v>1.8</v>
      </c>
      <c r="K185" s="34">
        <f t="shared" si="82"/>
        <v>1.8</v>
      </c>
      <c r="L185" s="34">
        <f t="shared" si="82"/>
        <v>1.8</v>
      </c>
      <c r="M185" s="34">
        <f t="shared" si="82"/>
        <v>1.8</v>
      </c>
      <c r="N185" s="34">
        <f t="shared" si="82"/>
        <v>1.8</v>
      </c>
      <c r="O185" s="105">
        <f t="shared" si="82"/>
        <v>1.8</v>
      </c>
    </row>
    <row r="186" spans="1:36" x14ac:dyDescent="0.2">
      <c r="A186" s="144" t="s">
        <v>180</v>
      </c>
      <c r="B186" s="65">
        <v>1.3</v>
      </c>
      <c r="C186" s="34"/>
      <c r="D186" s="36">
        <f t="shared" si="57"/>
        <v>0.85987460815047012</v>
      </c>
      <c r="E186" s="34">
        <f>E29</f>
        <v>0.9189655172413792</v>
      </c>
      <c r="F186" s="34">
        <f t="shared" ref="F186:O186" si="83">F29</f>
        <v>1.1206896551724137</v>
      </c>
      <c r="G186" s="34">
        <f t="shared" si="83"/>
        <v>1.1206896551724137</v>
      </c>
      <c r="H186" s="34">
        <f t="shared" si="83"/>
        <v>0.35862068965517235</v>
      </c>
      <c r="I186" s="34">
        <f t="shared" si="83"/>
        <v>0.73965517241379297</v>
      </c>
      <c r="J186" s="34">
        <f t="shared" si="83"/>
        <v>0.73965517241379297</v>
      </c>
      <c r="K186" s="34">
        <f t="shared" si="83"/>
        <v>0</v>
      </c>
      <c r="L186" s="34">
        <f t="shared" si="83"/>
        <v>0.73965517241379297</v>
      </c>
      <c r="M186" s="34">
        <f t="shared" si="83"/>
        <v>1.3</v>
      </c>
      <c r="N186" s="34">
        <f t="shared" si="83"/>
        <v>1.1206896551724137</v>
      </c>
      <c r="O186" s="105">
        <f t="shared" si="83"/>
        <v>1.3</v>
      </c>
    </row>
    <row r="187" spans="1:36" x14ac:dyDescent="0.2">
      <c r="A187" s="144" t="s">
        <v>206</v>
      </c>
      <c r="B187" s="65">
        <v>0.8</v>
      </c>
      <c r="C187" s="34"/>
      <c r="D187" s="36">
        <f t="shared" si="57"/>
        <v>0.79999999999999993</v>
      </c>
      <c r="E187" s="34">
        <f>E128</f>
        <v>0.8</v>
      </c>
      <c r="F187" s="34">
        <f t="shared" ref="F187:O187" si="84">F128</f>
        <v>0.8</v>
      </c>
      <c r="G187" s="34">
        <f t="shared" si="84"/>
        <v>0.8</v>
      </c>
      <c r="H187" s="34">
        <f t="shared" si="84"/>
        <v>0.8</v>
      </c>
      <c r="I187" s="34">
        <f t="shared" si="84"/>
        <v>0.8</v>
      </c>
      <c r="J187" s="34">
        <f t="shared" si="84"/>
        <v>0.8</v>
      </c>
      <c r="K187" s="34">
        <f t="shared" si="84"/>
        <v>0.8</v>
      </c>
      <c r="L187" s="34">
        <f t="shared" si="84"/>
        <v>0.8</v>
      </c>
      <c r="M187" s="34">
        <f t="shared" si="84"/>
        <v>0.8</v>
      </c>
      <c r="N187" s="34">
        <f t="shared" si="84"/>
        <v>0.8</v>
      </c>
      <c r="O187" s="105">
        <f t="shared" si="84"/>
        <v>0.8</v>
      </c>
    </row>
    <row r="188" spans="1:36" s="40" customFormat="1" ht="25.5" x14ac:dyDescent="0.2">
      <c r="A188" s="38" t="s">
        <v>115</v>
      </c>
      <c r="B188" s="66">
        <f>SUM(B181:B187)</f>
        <v>10</v>
      </c>
      <c r="C188" s="39">
        <v>7</v>
      </c>
      <c r="D188" s="39">
        <f t="shared" si="57"/>
        <v>9.5598746081504711</v>
      </c>
      <c r="E188" s="39">
        <f>SUM(E181:E187)</f>
        <v>9.6189655172413797</v>
      </c>
      <c r="F188" s="39">
        <f t="shared" ref="F188:O188" si="85">SUM(F181:F187)</f>
        <v>9.8206896551724139</v>
      </c>
      <c r="G188" s="39">
        <f t="shared" si="85"/>
        <v>9.8206896551724139</v>
      </c>
      <c r="H188" s="39">
        <f t="shared" si="85"/>
        <v>9.0586206896551733</v>
      </c>
      <c r="I188" s="39">
        <f t="shared" si="85"/>
        <v>9.4396551724137936</v>
      </c>
      <c r="J188" s="39">
        <f t="shared" si="85"/>
        <v>9.4396551724137936</v>
      </c>
      <c r="K188" s="39">
        <f t="shared" si="85"/>
        <v>8.6999999999999993</v>
      </c>
      <c r="L188" s="39">
        <f t="shared" si="85"/>
        <v>9.4396551724137936</v>
      </c>
      <c r="M188" s="39">
        <f t="shared" si="85"/>
        <v>10</v>
      </c>
      <c r="N188" s="39">
        <f t="shared" si="85"/>
        <v>9.8206896551724139</v>
      </c>
      <c r="O188" s="107">
        <f t="shared" si="85"/>
        <v>10</v>
      </c>
      <c r="P188" s="124"/>
      <c r="Q188" s="124"/>
      <c r="R188" s="124"/>
      <c r="S188" s="124"/>
      <c r="T188" s="124"/>
      <c r="U188" s="124"/>
      <c r="V188" s="124"/>
      <c r="W188" s="124"/>
      <c r="X188" s="124"/>
      <c r="Y188" s="124"/>
      <c r="Z188" s="124"/>
      <c r="AA188" s="124"/>
      <c r="AB188" s="124"/>
      <c r="AC188" s="124"/>
      <c r="AD188" s="124"/>
      <c r="AE188" s="124"/>
      <c r="AF188" s="124"/>
      <c r="AG188" s="124"/>
      <c r="AH188" s="124"/>
      <c r="AI188" s="124"/>
      <c r="AJ188" s="124"/>
    </row>
    <row r="189" spans="1:36" s="31" customFormat="1" ht="24" customHeight="1" x14ac:dyDescent="0.2">
      <c r="A189" s="41" t="s">
        <v>116</v>
      </c>
      <c r="B189" s="66"/>
      <c r="C189" s="42"/>
      <c r="D189" s="42"/>
      <c r="E189" s="42">
        <f>E159+E168+E174+E180+E188</f>
        <v>37.981683963048894</v>
      </c>
      <c r="F189" s="42">
        <f t="shared" ref="F189:O189" si="86">F159+F168+F174+F180+F188</f>
        <v>38.35992532574727</v>
      </c>
      <c r="G189" s="42">
        <f t="shared" si="86"/>
        <v>36.679668238385311</v>
      </c>
      <c r="H189" s="42">
        <f t="shared" si="86"/>
        <v>35.524019389244309</v>
      </c>
      <c r="I189" s="42">
        <f t="shared" si="86"/>
        <v>34.136739251125775</v>
      </c>
      <c r="J189" s="42">
        <f t="shared" si="86"/>
        <v>33.879654016629402</v>
      </c>
      <c r="K189" s="42">
        <f t="shared" si="86"/>
        <v>35.542434869503758</v>
      </c>
      <c r="L189" s="42">
        <f t="shared" si="86"/>
        <v>36.994796060485797</v>
      </c>
      <c r="M189" s="42">
        <f t="shared" si="86"/>
        <v>36.758749011702065</v>
      </c>
      <c r="N189" s="42">
        <f t="shared" si="86"/>
        <v>35.916790284103236</v>
      </c>
      <c r="O189" s="108">
        <f t="shared" si="86"/>
        <v>35.138928178739505</v>
      </c>
      <c r="P189" s="123"/>
      <c r="Q189" s="123"/>
      <c r="R189" s="123"/>
      <c r="S189" s="123"/>
      <c r="T189" s="123"/>
      <c r="U189" s="123"/>
      <c r="V189" s="123"/>
      <c r="W189" s="123"/>
      <c r="X189" s="123"/>
      <c r="Y189" s="123"/>
      <c r="Z189" s="123"/>
      <c r="AA189" s="123"/>
      <c r="AB189" s="123"/>
      <c r="AC189" s="123"/>
      <c r="AD189" s="123"/>
      <c r="AE189" s="123"/>
      <c r="AF189" s="123"/>
      <c r="AG189" s="123"/>
      <c r="AH189" s="123"/>
      <c r="AI189" s="123"/>
      <c r="AJ189" s="123"/>
    </row>
    <row r="190" spans="1:36" x14ac:dyDescent="0.2">
      <c r="A190" s="33"/>
      <c r="B190" s="65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105"/>
    </row>
    <row r="191" spans="1:36" x14ac:dyDescent="0.2">
      <c r="A191" s="33"/>
      <c r="B191" s="65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105"/>
    </row>
    <row r="192" spans="1:36" s="29" customFormat="1" x14ac:dyDescent="0.2">
      <c r="A192" s="171" t="s">
        <v>117</v>
      </c>
      <c r="B192" s="172"/>
      <c r="C192" s="172"/>
      <c r="D192" s="172"/>
      <c r="E192" s="172"/>
      <c r="F192" s="172"/>
      <c r="G192" s="172"/>
      <c r="H192" s="172"/>
      <c r="I192" s="172"/>
      <c r="J192" s="172"/>
      <c r="K192" s="172"/>
      <c r="L192" s="172"/>
      <c r="M192" s="172"/>
      <c r="N192" s="172"/>
      <c r="O192" s="173"/>
      <c r="P192" s="84"/>
      <c r="Q192" s="84"/>
      <c r="R192" s="84"/>
      <c r="S192" s="84"/>
      <c r="T192" s="84"/>
      <c r="U192" s="84"/>
      <c r="V192" s="84"/>
      <c r="W192" s="84"/>
      <c r="X192" s="84"/>
      <c r="Y192" s="84"/>
      <c r="Z192" s="84"/>
      <c r="AA192" s="84"/>
      <c r="AB192" s="84"/>
      <c r="AC192" s="84"/>
      <c r="AD192" s="84"/>
      <c r="AE192" s="84"/>
      <c r="AF192" s="84"/>
      <c r="AG192" s="84"/>
      <c r="AH192" s="84"/>
      <c r="AI192" s="84"/>
      <c r="AJ192" s="84"/>
    </row>
    <row r="193" spans="1:36" s="84" customFormat="1" ht="25.5" x14ac:dyDescent="0.2">
      <c r="A193" s="35"/>
      <c r="B193" s="67"/>
      <c r="C193" s="35" t="s">
        <v>129</v>
      </c>
      <c r="D193" s="35"/>
      <c r="E193" s="35" t="s">
        <v>130</v>
      </c>
      <c r="F193" s="35" t="s">
        <v>131</v>
      </c>
      <c r="G193" s="35" t="s">
        <v>132</v>
      </c>
      <c r="H193" s="35" t="s">
        <v>133</v>
      </c>
      <c r="I193" s="35" t="s">
        <v>134</v>
      </c>
      <c r="J193" s="35" t="s">
        <v>135</v>
      </c>
      <c r="K193" s="35" t="s">
        <v>136</v>
      </c>
      <c r="L193" s="35" t="s">
        <v>137</v>
      </c>
      <c r="M193" s="35" t="s">
        <v>138</v>
      </c>
      <c r="N193" s="35" t="s">
        <v>139</v>
      </c>
      <c r="O193" s="109" t="s">
        <v>140</v>
      </c>
    </row>
    <row r="194" spans="1:36" s="29" customFormat="1" ht="25.5" x14ac:dyDescent="0.2">
      <c r="A194" s="51" t="s">
        <v>118</v>
      </c>
      <c r="B194" s="68">
        <f>B159</f>
        <v>9.9999999999999982</v>
      </c>
      <c r="C194" s="52">
        <f>C159</f>
        <v>6</v>
      </c>
      <c r="D194" s="52">
        <f>(E194+F194+G194+H194+I194+J194+K194+L194+M194+N194+O194)/11</f>
        <v>5.1863007432818753</v>
      </c>
      <c r="E194" s="52">
        <f>E7+E40+E78</f>
        <v>5.854874213836478</v>
      </c>
      <c r="F194" s="52">
        <f t="shared" ref="F194:O194" si="87">F7+F40+F78</f>
        <v>5.7533962264150951</v>
      </c>
      <c r="G194" s="52">
        <f t="shared" si="87"/>
        <v>4.9663522012578616</v>
      </c>
      <c r="H194" s="52">
        <f t="shared" si="87"/>
        <v>5.0158805031446541</v>
      </c>
      <c r="I194" s="52">
        <f t="shared" si="87"/>
        <v>4.0750000000000002</v>
      </c>
      <c r="J194" s="52">
        <f t="shared" si="87"/>
        <v>4.752830188679245</v>
      </c>
      <c r="K194" s="52">
        <f t="shared" si="87"/>
        <v>5.5668238993710695</v>
      </c>
      <c r="L194" s="52">
        <f t="shared" si="87"/>
        <v>5.5998427672955975</v>
      </c>
      <c r="M194" s="52">
        <f t="shared" si="87"/>
        <v>5.3459119496855347</v>
      </c>
      <c r="N194" s="52">
        <f t="shared" si="87"/>
        <v>5.6345911949685537</v>
      </c>
      <c r="O194" s="110">
        <f t="shared" si="87"/>
        <v>4.4838050314465407</v>
      </c>
      <c r="P194" s="84"/>
      <c r="Q194" s="84"/>
      <c r="R194" s="84"/>
      <c r="S194" s="84"/>
      <c r="T194" s="84"/>
      <c r="U194" s="84"/>
      <c r="V194" s="84"/>
      <c r="W194" s="84"/>
      <c r="X194" s="84"/>
      <c r="Y194" s="84"/>
      <c r="Z194" s="84"/>
      <c r="AA194" s="84"/>
      <c r="AB194" s="84"/>
      <c r="AC194" s="84"/>
      <c r="AD194" s="84"/>
      <c r="AE194" s="84"/>
      <c r="AF194" s="84"/>
      <c r="AG194" s="84"/>
      <c r="AH194" s="84"/>
      <c r="AI194" s="84"/>
      <c r="AJ194" s="84"/>
    </row>
    <row r="195" spans="1:36" ht="18.75" customHeight="1" x14ac:dyDescent="0.2">
      <c r="A195" s="146" t="s">
        <v>119</v>
      </c>
      <c r="B195" s="147"/>
      <c r="C195" s="34"/>
      <c r="D195" s="36"/>
      <c r="E195" s="34">
        <f>E159</f>
        <v>9.6757232704402512</v>
      </c>
      <c r="F195" s="34">
        <f t="shared" ref="F195:O195" si="88">F159</f>
        <v>9.4074716981132074</v>
      </c>
      <c r="G195" s="34">
        <f>G159</f>
        <v>7.5359748427672963</v>
      </c>
      <c r="H195" s="34">
        <f t="shared" si="88"/>
        <v>7.7099371069182396</v>
      </c>
      <c r="I195" s="34">
        <f t="shared" si="88"/>
        <v>5.58</v>
      </c>
      <c r="J195" s="34">
        <f t="shared" si="88"/>
        <v>7.0562264150943399</v>
      </c>
      <c r="K195" s="34">
        <f t="shared" si="88"/>
        <v>8.9620125786163527</v>
      </c>
      <c r="L195" s="34">
        <f t="shared" si="88"/>
        <v>9.044654088050315</v>
      </c>
      <c r="M195" s="34">
        <f t="shared" si="88"/>
        <v>8.4410062893081754</v>
      </c>
      <c r="N195" s="34">
        <f t="shared" si="88"/>
        <v>9.196100628930818</v>
      </c>
      <c r="O195" s="105">
        <f t="shared" si="88"/>
        <v>6.4793710691823909</v>
      </c>
      <c r="P195" s="125"/>
      <c r="Q195" s="125"/>
      <c r="R195" s="125"/>
      <c r="S195" s="125"/>
      <c r="T195" s="125"/>
      <c r="U195" s="125"/>
      <c r="V195" s="125"/>
      <c r="W195" s="125"/>
      <c r="X195" s="125"/>
      <c r="Y195" s="125"/>
      <c r="Z195" s="125"/>
      <c r="AA195" s="125"/>
      <c r="AB195" s="125"/>
      <c r="AC195" s="125"/>
      <c r="AD195" s="125"/>
      <c r="AE195" s="125"/>
    </row>
    <row r="196" spans="1:36" s="29" customFormat="1" ht="25.5" x14ac:dyDescent="0.2">
      <c r="A196" s="35" t="s">
        <v>112</v>
      </c>
      <c r="B196" s="66">
        <f>B168</f>
        <v>7</v>
      </c>
      <c r="C196" s="36">
        <f>C168</f>
        <v>8</v>
      </c>
      <c r="D196" s="36">
        <f t="shared" ref="D196:D202" si="89">(E196+F196+G196+H196+I196+J196+K196+L196+M196+N196+O196)/11</f>
        <v>6.1291114100839259</v>
      </c>
      <c r="E196" s="36">
        <f>E15+E44+E46+E51+E90+E48</f>
        <v>6.9429880197322067</v>
      </c>
      <c r="F196" s="36">
        <f t="shared" ref="F196:O196" si="90">F15+F44+F46+F51+F90+F48</f>
        <v>6.6434813248766744</v>
      </c>
      <c r="G196" s="36">
        <f t="shared" si="90"/>
        <v>6.4582452431289639</v>
      </c>
      <c r="H196" s="36">
        <f t="shared" si="90"/>
        <v>6.0624383368569426</v>
      </c>
      <c r="I196" s="36">
        <f t="shared" si="90"/>
        <v>6.7918604651162786</v>
      </c>
      <c r="J196" s="36">
        <f t="shared" si="90"/>
        <v>5.2838618745595491</v>
      </c>
      <c r="K196" s="36">
        <f t="shared" si="90"/>
        <v>5.4946441155743475</v>
      </c>
      <c r="L196" s="36">
        <f t="shared" si="90"/>
        <v>6.1462649753347431</v>
      </c>
      <c r="M196" s="36">
        <f t="shared" si="90"/>
        <v>6.1676532769556021</v>
      </c>
      <c r="N196" s="36">
        <f t="shared" si="90"/>
        <v>5</v>
      </c>
      <c r="O196" s="36">
        <f t="shared" si="90"/>
        <v>6.4287878787878787</v>
      </c>
      <c r="P196" s="84"/>
      <c r="Q196" s="84"/>
      <c r="R196" s="84"/>
      <c r="S196" s="84"/>
      <c r="T196" s="84"/>
      <c r="U196" s="84"/>
      <c r="V196" s="84"/>
      <c r="W196" s="84"/>
      <c r="X196" s="84"/>
      <c r="Y196" s="84"/>
      <c r="Z196" s="84"/>
      <c r="AA196" s="84"/>
      <c r="AB196" s="84"/>
      <c r="AC196" s="84"/>
      <c r="AD196" s="84"/>
      <c r="AE196" s="84"/>
      <c r="AF196" s="84"/>
      <c r="AG196" s="84"/>
      <c r="AH196" s="84"/>
      <c r="AI196" s="84"/>
      <c r="AJ196" s="84"/>
    </row>
    <row r="197" spans="1:36" x14ac:dyDescent="0.2">
      <c r="A197" s="146" t="s">
        <v>120</v>
      </c>
      <c r="B197" s="147"/>
      <c r="C197" s="34"/>
      <c r="D197" s="36"/>
      <c r="E197" s="34">
        <f>E168</f>
        <v>6.1639182522903457</v>
      </c>
      <c r="F197" s="34">
        <f t="shared" ref="F197:O197" si="91">F168</f>
        <v>5.870225510923186</v>
      </c>
      <c r="G197" s="34">
        <f t="shared" si="91"/>
        <v>5.8768498942917553</v>
      </c>
      <c r="H197" s="34">
        <f t="shared" si="91"/>
        <v>5.1554615926708953</v>
      </c>
      <c r="I197" s="34">
        <f t="shared" si="91"/>
        <v>6.0709302325581387</v>
      </c>
      <c r="J197" s="34">
        <f t="shared" si="91"/>
        <v>4.5222339675828049</v>
      </c>
      <c r="K197" s="34">
        <f t="shared" si="91"/>
        <v>4.8958069062720222</v>
      </c>
      <c r="L197" s="34">
        <f t="shared" si="91"/>
        <v>5.4951021846370685</v>
      </c>
      <c r="M197" s="34">
        <f t="shared" si="91"/>
        <v>5.1792811839323463</v>
      </c>
      <c r="N197" s="34">
        <f t="shared" si="91"/>
        <v>4.5</v>
      </c>
      <c r="O197" s="105">
        <f t="shared" si="91"/>
        <v>5.4287878787878787</v>
      </c>
      <c r="P197" s="125"/>
      <c r="Q197" s="125"/>
      <c r="R197" s="125"/>
      <c r="S197" s="125"/>
      <c r="T197" s="125"/>
      <c r="U197" s="125"/>
      <c r="V197" s="125"/>
      <c r="W197" s="125"/>
      <c r="X197" s="125"/>
      <c r="Y197" s="125"/>
      <c r="Z197" s="125"/>
      <c r="AA197" s="125"/>
      <c r="AB197" s="125"/>
      <c r="AC197" s="125"/>
      <c r="AD197" s="125"/>
      <c r="AE197" s="125"/>
      <c r="AF197" s="125"/>
    </row>
    <row r="198" spans="1:36" s="29" customFormat="1" ht="25.5" x14ac:dyDescent="0.2">
      <c r="A198" s="35" t="s">
        <v>121</v>
      </c>
      <c r="B198" s="66">
        <f>B174</f>
        <v>8</v>
      </c>
      <c r="C198" s="36">
        <f>C174</f>
        <v>5</v>
      </c>
      <c r="D198" s="36">
        <f t="shared" si="89"/>
        <v>5</v>
      </c>
      <c r="E198" s="36">
        <f t="shared" ref="E198:O198" si="92">E55+E57+E102</f>
        <v>5</v>
      </c>
      <c r="F198" s="36">
        <f t="shared" si="92"/>
        <v>5</v>
      </c>
      <c r="G198" s="36">
        <f t="shared" si="92"/>
        <v>5</v>
      </c>
      <c r="H198" s="36">
        <f t="shared" si="92"/>
        <v>5</v>
      </c>
      <c r="I198" s="36">
        <f t="shared" si="92"/>
        <v>5</v>
      </c>
      <c r="J198" s="36">
        <f t="shared" si="92"/>
        <v>5</v>
      </c>
      <c r="K198" s="36">
        <f t="shared" si="92"/>
        <v>5</v>
      </c>
      <c r="L198" s="36">
        <f t="shared" si="92"/>
        <v>5</v>
      </c>
      <c r="M198" s="36">
        <f t="shared" si="92"/>
        <v>5</v>
      </c>
      <c r="N198" s="36">
        <f t="shared" si="92"/>
        <v>5</v>
      </c>
      <c r="O198" s="111">
        <f t="shared" si="92"/>
        <v>5</v>
      </c>
      <c r="P198" s="84"/>
      <c r="Q198" s="84"/>
      <c r="R198" s="84"/>
      <c r="S198" s="84"/>
      <c r="T198" s="84"/>
      <c r="U198" s="84"/>
      <c r="V198" s="84"/>
      <c r="W198" s="84"/>
      <c r="X198" s="84"/>
      <c r="Y198" s="84"/>
      <c r="Z198" s="84"/>
      <c r="AA198" s="84"/>
      <c r="AB198" s="84"/>
      <c r="AC198" s="84"/>
      <c r="AD198" s="84"/>
      <c r="AE198" s="84"/>
      <c r="AF198" s="84"/>
      <c r="AG198" s="84"/>
      <c r="AH198" s="84"/>
      <c r="AI198" s="84"/>
      <c r="AJ198" s="84"/>
    </row>
    <row r="199" spans="1:36" x14ac:dyDescent="0.2">
      <c r="A199" s="146" t="s">
        <v>122</v>
      </c>
      <c r="B199" s="147"/>
      <c r="C199" s="34"/>
      <c r="D199" s="36"/>
      <c r="E199" s="34">
        <f>E174</f>
        <v>8</v>
      </c>
      <c r="F199" s="34">
        <f t="shared" ref="F199:O199" si="93">F174</f>
        <v>8</v>
      </c>
      <c r="G199" s="34">
        <f t="shared" si="93"/>
        <v>8</v>
      </c>
      <c r="H199" s="34">
        <f t="shared" si="93"/>
        <v>8</v>
      </c>
      <c r="I199" s="34">
        <f t="shared" si="93"/>
        <v>8</v>
      </c>
      <c r="J199" s="34">
        <f t="shared" si="93"/>
        <v>8</v>
      </c>
      <c r="K199" s="34">
        <f t="shared" si="93"/>
        <v>8</v>
      </c>
      <c r="L199" s="34">
        <f t="shared" si="93"/>
        <v>8</v>
      </c>
      <c r="M199" s="34">
        <f t="shared" si="93"/>
        <v>8</v>
      </c>
      <c r="N199" s="34">
        <f t="shared" si="93"/>
        <v>8</v>
      </c>
      <c r="O199" s="105">
        <f t="shared" si="93"/>
        <v>8</v>
      </c>
      <c r="P199" s="125"/>
      <c r="Q199" s="125"/>
      <c r="R199" s="125"/>
      <c r="S199" s="125"/>
      <c r="T199" s="125"/>
      <c r="U199" s="125"/>
      <c r="V199" s="125"/>
      <c r="W199" s="125"/>
      <c r="X199" s="125"/>
      <c r="Y199" s="125"/>
      <c r="Z199" s="125"/>
      <c r="AA199" s="125"/>
      <c r="AB199" s="125"/>
      <c r="AC199" s="125"/>
    </row>
    <row r="200" spans="1:36" s="29" customFormat="1" ht="25.5" x14ac:dyDescent="0.2">
      <c r="A200" s="35" t="s">
        <v>114</v>
      </c>
      <c r="B200" s="66">
        <f>B180</f>
        <v>5.6</v>
      </c>
      <c r="C200" s="36">
        <f>C180</f>
        <v>5</v>
      </c>
      <c r="D200" s="36">
        <f t="shared" si="89"/>
        <v>4.5384615384615392</v>
      </c>
      <c r="E200" s="36">
        <f t="shared" ref="E200:O200" si="94">E20+E115</f>
        <v>4.1025641025641022</v>
      </c>
      <c r="F200" s="36">
        <f t="shared" si="94"/>
        <v>4.7179487179487181</v>
      </c>
      <c r="G200" s="36">
        <f t="shared" si="94"/>
        <v>4.8717948717948714</v>
      </c>
      <c r="H200" s="36">
        <f t="shared" si="94"/>
        <v>5</v>
      </c>
      <c r="I200" s="36">
        <f t="shared" si="94"/>
        <v>4.5384615384615383</v>
      </c>
      <c r="J200" s="36">
        <f t="shared" si="94"/>
        <v>4.384615384615385</v>
      </c>
      <c r="K200" s="36">
        <f t="shared" si="94"/>
        <v>4.4871794871794872</v>
      </c>
      <c r="L200" s="36">
        <f t="shared" si="94"/>
        <v>4.5128205128205128</v>
      </c>
      <c r="M200" s="36">
        <f t="shared" si="94"/>
        <v>4.615384615384615</v>
      </c>
      <c r="N200" s="36">
        <f t="shared" si="94"/>
        <v>4</v>
      </c>
      <c r="O200" s="111">
        <f t="shared" si="94"/>
        <v>4.6923076923076925</v>
      </c>
      <c r="P200" s="84"/>
      <c r="Q200" s="84"/>
      <c r="R200" s="84"/>
      <c r="S200" s="84"/>
      <c r="T200" s="84"/>
      <c r="U200" s="84"/>
      <c r="V200" s="84"/>
      <c r="W200" s="84"/>
      <c r="X200" s="84"/>
      <c r="Y200" s="84"/>
      <c r="Z200" s="84"/>
      <c r="AA200" s="84"/>
      <c r="AB200" s="84"/>
      <c r="AC200" s="84"/>
      <c r="AD200" s="84"/>
      <c r="AE200" s="84"/>
      <c r="AF200" s="84"/>
      <c r="AG200" s="84"/>
      <c r="AH200" s="84"/>
      <c r="AI200" s="84"/>
      <c r="AJ200" s="84"/>
    </row>
    <row r="201" spans="1:36" x14ac:dyDescent="0.2">
      <c r="A201" s="146" t="s">
        <v>123</v>
      </c>
      <c r="B201" s="147"/>
      <c r="C201" s="1"/>
      <c r="D201" s="36"/>
      <c r="E201" s="24">
        <f>E180</f>
        <v>4.523076923076923</v>
      </c>
      <c r="F201" s="24">
        <f t="shared" ref="F201:O201" si="95">F180</f>
        <v>5.2615384615384615</v>
      </c>
      <c r="G201" s="24">
        <f t="shared" si="95"/>
        <v>5.4461538461538463</v>
      </c>
      <c r="H201" s="24">
        <f t="shared" si="95"/>
        <v>5.6</v>
      </c>
      <c r="I201" s="24">
        <f t="shared" si="95"/>
        <v>5.046153846153846</v>
      </c>
      <c r="J201" s="24">
        <f t="shared" si="95"/>
        <v>4.861538461538462</v>
      </c>
      <c r="K201" s="24">
        <f t="shared" si="95"/>
        <v>4.9846153846153847</v>
      </c>
      <c r="L201" s="24">
        <f t="shared" si="95"/>
        <v>5.0153846153846153</v>
      </c>
      <c r="M201" s="24">
        <f t="shared" si="95"/>
        <v>5.1384615384615389</v>
      </c>
      <c r="N201" s="24">
        <f t="shared" si="95"/>
        <v>4.4000000000000004</v>
      </c>
      <c r="O201" s="106">
        <f t="shared" si="95"/>
        <v>5.2307692307692308</v>
      </c>
      <c r="P201" s="126"/>
      <c r="Q201" s="126"/>
      <c r="R201" s="126"/>
      <c r="S201" s="126"/>
      <c r="T201" s="126"/>
      <c r="U201" s="126"/>
      <c r="V201" s="126"/>
      <c r="W201" s="126"/>
      <c r="X201" s="126"/>
      <c r="Y201" s="126"/>
      <c r="Z201" s="126"/>
      <c r="AA201" s="126"/>
      <c r="AB201" s="126"/>
      <c r="AC201" s="126"/>
      <c r="AD201" s="126"/>
      <c r="AE201" s="126"/>
      <c r="AF201" s="126"/>
      <c r="AG201" s="126"/>
      <c r="AH201" s="126"/>
    </row>
    <row r="202" spans="1:36" s="29" customFormat="1" ht="25.5" x14ac:dyDescent="0.2">
      <c r="A202" s="45" t="s">
        <v>115</v>
      </c>
      <c r="B202" s="69">
        <f>B188</f>
        <v>10</v>
      </c>
      <c r="C202" s="49">
        <f>C188</f>
        <v>7</v>
      </c>
      <c r="D202" s="36">
        <f t="shared" si="89"/>
        <v>6.6614420062695929</v>
      </c>
      <c r="E202" s="47">
        <f t="shared" ref="E202:O202" si="96">E25+E28+E130</f>
        <v>6.7068965517241379</v>
      </c>
      <c r="F202" s="47">
        <f t="shared" si="96"/>
        <v>6.8620689655172411</v>
      </c>
      <c r="G202" s="47">
        <f t="shared" si="96"/>
        <v>6.8620689655172411</v>
      </c>
      <c r="H202" s="47">
        <f t="shared" si="96"/>
        <v>6.2758620689655169</v>
      </c>
      <c r="I202" s="47">
        <f>I25+I28+I130</f>
        <v>6.568965517241379</v>
      </c>
      <c r="J202" s="47">
        <f t="shared" si="96"/>
        <v>6.568965517241379</v>
      </c>
      <c r="K202" s="47">
        <f t="shared" si="96"/>
        <v>6</v>
      </c>
      <c r="L202" s="47">
        <f t="shared" si="96"/>
        <v>6.568965517241379</v>
      </c>
      <c r="M202" s="47">
        <f t="shared" si="96"/>
        <v>7</v>
      </c>
      <c r="N202" s="47">
        <f t="shared" si="96"/>
        <v>6.8620689655172411</v>
      </c>
      <c r="O202" s="112">
        <f t="shared" si="96"/>
        <v>7</v>
      </c>
      <c r="P202" s="84"/>
      <c r="Q202" s="84"/>
      <c r="R202" s="84"/>
      <c r="S202" s="84"/>
      <c r="T202" s="84"/>
      <c r="U202" s="84"/>
      <c r="V202" s="84"/>
      <c r="W202" s="84"/>
      <c r="X202" s="84"/>
      <c r="Y202" s="84"/>
      <c r="Z202" s="84"/>
      <c r="AA202" s="84"/>
      <c r="AB202" s="84"/>
      <c r="AC202" s="84"/>
      <c r="AD202" s="84"/>
      <c r="AE202" s="84"/>
      <c r="AF202" s="84"/>
      <c r="AG202" s="84"/>
      <c r="AH202" s="84"/>
      <c r="AI202" s="84"/>
      <c r="AJ202" s="84"/>
    </row>
    <row r="203" spans="1:36" x14ac:dyDescent="0.2">
      <c r="A203" s="146" t="s">
        <v>124</v>
      </c>
      <c r="B203" s="147"/>
      <c r="C203" s="1"/>
      <c r="D203" s="1"/>
      <c r="E203" s="24">
        <f>E188</f>
        <v>9.6189655172413797</v>
      </c>
      <c r="F203" s="24">
        <f t="shared" ref="F203:O203" si="97">F188</f>
        <v>9.8206896551724139</v>
      </c>
      <c r="G203" s="24">
        <f t="shared" si="97"/>
        <v>9.8206896551724139</v>
      </c>
      <c r="H203" s="24">
        <f t="shared" si="97"/>
        <v>9.0586206896551733</v>
      </c>
      <c r="I203" s="24">
        <f t="shared" si="97"/>
        <v>9.4396551724137936</v>
      </c>
      <c r="J203" s="24">
        <f t="shared" si="97"/>
        <v>9.4396551724137936</v>
      </c>
      <c r="K203" s="24">
        <f t="shared" si="97"/>
        <v>8.6999999999999993</v>
      </c>
      <c r="L203" s="24">
        <f t="shared" si="97"/>
        <v>9.4396551724137936</v>
      </c>
      <c r="M203" s="24">
        <f t="shared" si="97"/>
        <v>10</v>
      </c>
      <c r="N203" s="24">
        <f t="shared" si="97"/>
        <v>9.8206896551724139</v>
      </c>
      <c r="O203" s="106">
        <f t="shared" si="97"/>
        <v>10</v>
      </c>
      <c r="P203" s="126"/>
      <c r="Q203" s="126"/>
      <c r="R203" s="126"/>
      <c r="S203" s="126"/>
      <c r="T203" s="126"/>
      <c r="U203" s="126"/>
      <c r="V203" s="126"/>
      <c r="W203" s="126"/>
      <c r="X203" s="126"/>
      <c r="Y203" s="126"/>
      <c r="Z203" s="126"/>
      <c r="AA203" s="126"/>
      <c r="AB203" s="126"/>
    </row>
    <row r="204" spans="1:36" x14ac:dyDescent="0.2">
      <c r="A204" s="22"/>
      <c r="B204" s="70"/>
      <c r="C204" s="1"/>
      <c r="D204" s="1"/>
      <c r="E204" s="48"/>
      <c r="F204" s="48"/>
      <c r="G204" s="48"/>
      <c r="H204" s="48"/>
      <c r="I204" s="48"/>
      <c r="J204" s="48"/>
      <c r="K204" s="48"/>
      <c r="L204" s="48"/>
      <c r="M204" s="48"/>
      <c r="N204" s="48"/>
      <c r="O204" s="113"/>
      <c r="P204" s="127"/>
      <c r="Q204" s="127"/>
      <c r="R204" s="127"/>
      <c r="S204" s="127"/>
      <c r="T204" s="127"/>
      <c r="U204" s="127"/>
      <c r="V204" s="127"/>
      <c r="W204" s="127"/>
      <c r="X204" s="127"/>
      <c r="Y204" s="127"/>
      <c r="Z204" s="127"/>
      <c r="AA204" s="127"/>
    </row>
    <row r="205" spans="1:36" s="29" customFormat="1" x14ac:dyDescent="0.2">
      <c r="A205" s="43" t="s">
        <v>125</v>
      </c>
      <c r="B205" s="71">
        <f>B194+B196+B198+B200+B202</f>
        <v>40.6</v>
      </c>
      <c r="C205" s="46">
        <f>C194+C196+C198+C200+C202</f>
        <v>31</v>
      </c>
      <c r="D205" s="44"/>
      <c r="E205" s="47">
        <f>E194+E196+E198+E200+E202</f>
        <v>28.607322887856927</v>
      </c>
      <c r="F205" s="47">
        <f>F194+F196+F198+F200+F202</f>
        <v>28.97689523475773</v>
      </c>
      <c r="G205" s="47">
        <f>G194+G196+G198+G200+G202</f>
        <v>28.158461281698941</v>
      </c>
      <c r="H205" s="47">
        <f t="shared" ref="H205:O205" si="98">H194+H196+H198+H200+H202</f>
        <v>27.354180908967113</v>
      </c>
      <c r="I205" s="47">
        <f t="shared" si="98"/>
        <v>26.974287520819196</v>
      </c>
      <c r="J205" s="47">
        <f t="shared" si="98"/>
        <v>25.990272965095556</v>
      </c>
      <c r="K205" s="47">
        <f t="shared" si="98"/>
        <v>26.548647502124908</v>
      </c>
      <c r="L205" s="47">
        <f t="shared" si="98"/>
        <v>27.827893772692235</v>
      </c>
      <c r="M205" s="47">
        <f t="shared" si="98"/>
        <v>28.128949842025754</v>
      </c>
      <c r="N205" s="47">
        <f t="shared" si="98"/>
        <v>26.496660160485796</v>
      </c>
      <c r="O205" s="112">
        <f t="shared" si="98"/>
        <v>27.604900602542113</v>
      </c>
      <c r="P205" s="84"/>
      <c r="Q205" s="84"/>
      <c r="R205" s="84"/>
      <c r="S205" s="84"/>
      <c r="T205" s="84"/>
      <c r="U205" s="84"/>
      <c r="V205" s="84"/>
      <c r="W205" s="84"/>
      <c r="X205" s="84"/>
      <c r="Y205" s="84"/>
      <c r="Z205" s="84"/>
      <c r="AA205" s="84"/>
      <c r="AB205" s="84"/>
      <c r="AC205" s="84"/>
      <c r="AD205" s="84"/>
      <c r="AE205" s="84"/>
      <c r="AF205" s="84"/>
      <c r="AG205" s="84"/>
      <c r="AH205" s="84"/>
      <c r="AI205" s="84"/>
      <c r="AJ205" s="84"/>
    </row>
    <row r="206" spans="1:36" s="29" customFormat="1" x14ac:dyDescent="0.2">
      <c r="A206" s="43" t="s">
        <v>126</v>
      </c>
      <c r="B206" s="71"/>
      <c r="C206" s="44"/>
      <c r="D206" s="44"/>
      <c r="E206" s="47">
        <f>E195+E197+E199+E201+E203</f>
        <v>37.981683963048894</v>
      </c>
      <c r="F206" s="47">
        <f t="shared" ref="F206:O206" si="99">F195+F197+F199+F201+F203</f>
        <v>38.35992532574727</v>
      </c>
      <c r="G206" s="47">
        <f t="shared" si="99"/>
        <v>36.679668238385311</v>
      </c>
      <c r="H206" s="47">
        <f t="shared" si="99"/>
        <v>35.524019389244309</v>
      </c>
      <c r="I206" s="47">
        <f t="shared" si="99"/>
        <v>34.136739251125775</v>
      </c>
      <c r="J206" s="47">
        <f t="shared" si="99"/>
        <v>33.879654016629402</v>
      </c>
      <c r="K206" s="47">
        <f t="shared" si="99"/>
        <v>35.542434869503758</v>
      </c>
      <c r="L206" s="47">
        <f t="shared" si="99"/>
        <v>36.994796060485797</v>
      </c>
      <c r="M206" s="47">
        <f t="shared" si="99"/>
        <v>36.758749011702065</v>
      </c>
      <c r="N206" s="47">
        <f t="shared" si="99"/>
        <v>35.916790284103236</v>
      </c>
      <c r="O206" s="112">
        <f t="shared" si="99"/>
        <v>35.138928178739505</v>
      </c>
      <c r="P206" s="84"/>
      <c r="Q206" s="84"/>
      <c r="R206" s="84"/>
      <c r="S206" s="84"/>
      <c r="T206" s="84"/>
      <c r="U206" s="84"/>
      <c r="V206" s="84"/>
      <c r="W206" s="84"/>
      <c r="X206" s="84"/>
      <c r="Y206" s="84"/>
      <c r="Z206" s="84"/>
      <c r="AA206" s="84"/>
      <c r="AB206" s="84"/>
      <c r="AC206" s="84"/>
      <c r="AD206" s="84"/>
      <c r="AE206" s="84"/>
      <c r="AF206" s="84"/>
      <c r="AG206" s="84"/>
      <c r="AH206" s="84"/>
      <c r="AI206" s="84"/>
      <c r="AJ206" s="84"/>
    </row>
    <row r="207" spans="1:36" x14ac:dyDescent="0.2">
      <c r="A207" s="22"/>
      <c r="B207" s="70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88"/>
    </row>
    <row r="210" spans="1:36" x14ac:dyDescent="0.2">
      <c r="A210" s="151" t="s">
        <v>127</v>
      </c>
      <c r="B210" s="152"/>
      <c r="C210" s="152"/>
      <c r="D210" s="152"/>
      <c r="E210" s="152"/>
      <c r="F210" s="152"/>
      <c r="G210" s="152"/>
      <c r="H210" s="152"/>
      <c r="I210" s="152"/>
      <c r="J210" s="152"/>
      <c r="K210" s="152"/>
      <c r="L210" s="152"/>
      <c r="M210" s="152"/>
      <c r="N210" s="152"/>
      <c r="O210" s="153"/>
    </row>
    <row r="211" spans="1:36" ht="22.5" customHeight="1" x14ac:dyDescent="0.2">
      <c r="A211" s="156" t="s">
        <v>128</v>
      </c>
      <c r="B211" s="157"/>
      <c r="C211" s="157"/>
      <c r="D211" s="158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60"/>
    </row>
    <row r="212" spans="1:36" s="54" customFormat="1" ht="38.25" x14ac:dyDescent="0.2">
      <c r="B212" s="19" t="s">
        <v>146</v>
      </c>
      <c r="C212" s="53" t="s">
        <v>147</v>
      </c>
      <c r="D212" s="53"/>
      <c r="E212" s="27" t="s">
        <v>148</v>
      </c>
      <c r="F212" s="27" t="s">
        <v>157</v>
      </c>
      <c r="G212" s="27" t="s">
        <v>158</v>
      </c>
      <c r="H212" s="27" t="s">
        <v>159</v>
      </c>
      <c r="I212" s="27" t="s">
        <v>160</v>
      </c>
      <c r="J212" s="27" t="s">
        <v>161</v>
      </c>
      <c r="K212" s="27" t="s">
        <v>162</v>
      </c>
      <c r="L212" s="27" t="s">
        <v>163</v>
      </c>
      <c r="M212" s="27" t="s">
        <v>164</v>
      </c>
      <c r="N212" s="27" t="s">
        <v>165</v>
      </c>
      <c r="O212" s="89" t="s">
        <v>166</v>
      </c>
      <c r="P212" s="128"/>
      <c r="Q212" s="128"/>
      <c r="R212" s="128"/>
      <c r="S212" s="128"/>
      <c r="T212" s="128"/>
      <c r="U212" s="128"/>
      <c r="V212" s="128"/>
      <c r="W212" s="128"/>
      <c r="X212" s="128"/>
      <c r="Y212" s="128"/>
      <c r="Z212" s="128"/>
      <c r="AA212" s="128"/>
      <c r="AB212" s="128"/>
      <c r="AC212" s="128"/>
      <c r="AD212" s="128"/>
      <c r="AE212" s="128"/>
      <c r="AF212" s="128"/>
      <c r="AG212" s="128"/>
      <c r="AH212" s="128"/>
      <c r="AI212" s="128"/>
      <c r="AJ212" s="128"/>
    </row>
    <row r="213" spans="1:36" x14ac:dyDescent="0.2">
      <c r="A213" s="55" t="s">
        <v>141</v>
      </c>
      <c r="B213" s="19"/>
      <c r="C213" s="3">
        <f>(E213+F213+G213+H213+I213+J213+K213+L213+M213+N213+O213)/11</f>
        <v>16.197905088622072</v>
      </c>
      <c r="D213" s="3">
        <v>2</v>
      </c>
      <c r="E213" s="3">
        <f>2*E195</f>
        <v>19.351446540880502</v>
      </c>
      <c r="F213" s="3">
        <f t="shared" ref="F213:O213" si="100">2*F195</f>
        <v>18.814943396226415</v>
      </c>
      <c r="G213" s="3">
        <f t="shared" si="100"/>
        <v>15.071949685534593</v>
      </c>
      <c r="H213" s="3">
        <f t="shared" si="100"/>
        <v>15.419874213836479</v>
      </c>
      <c r="I213" s="3">
        <f t="shared" si="100"/>
        <v>11.16</v>
      </c>
      <c r="J213" s="3">
        <f t="shared" si="100"/>
        <v>14.11245283018868</v>
      </c>
      <c r="K213" s="3">
        <f t="shared" si="100"/>
        <v>17.924025157232705</v>
      </c>
      <c r="L213" s="3">
        <f t="shared" si="100"/>
        <v>18.08930817610063</v>
      </c>
      <c r="M213" s="3">
        <f t="shared" si="100"/>
        <v>16.882012578616351</v>
      </c>
      <c r="N213" s="3">
        <f t="shared" si="100"/>
        <v>18.392201257861636</v>
      </c>
      <c r="O213" s="60">
        <f t="shared" si="100"/>
        <v>12.958742138364782</v>
      </c>
    </row>
    <row r="214" spans="1:36" x14ac:dyDescent="0.2">
      <c r="A214" s="3" t="s">
        <v>142</v>
      </c>
      <c r="B214" s="19"/>
      <c r="C214" s="3">
        <f t="shared" ref="C214:C218" si="101">(E214+F214+G214+H214+I214+J214+K214+L214+M214+N214+O214)/11</f>
        <v>10.75610865526299</v>
      </c>
      <c r="D214" s="3">
        <v>2</v>
      </c>
      <c r="E214" s="3">
        <f>2*E197</f>
        <v>12.327836504580691</v>
      </c>
      <c r="F214" s="3">
        <f t="shared" ref="F214:O214" si="102">2*F197</f>
        <v>11.740451021846372</v>
      </c>
      <c r="G214" s="3">
        <f t="shared" si="102"/>
        <v>11.753699788583511</v>
      </c>
      <c r="H214" s="3">
        <f t="shared" si="102"/>
        <v>10.310923185341791</v>
      </c>
      <c r="I214" s="3">
        <f t="shared" si="102"/>
        <v>12.141860465116277</v>
      </c>
      <c r="J214" s="3">
        <f t="shared" si="102"/>
        <v>9.0444679351656099</v>
      </c>
      <c r="K214" s="3">
        <f t="shared" si="102"/>
        <v>9.7916138125440444</v>
      </c>
      <c r="L214" s="3">
        <f t="shared" si="102"/>
        <v>10.990204369274137</v>
      </c>
      <c r="M214" s="3">
        <f t="shared" si="102"/>
        <v>10.358562367864693</v>
      </c>
      <c r="N214" s="3">
        <f t="shared" si="102"/>
        <v>9</v>
      </c>
      <c r="O214" s="60">
        <f t="shared" si="102"/>
        <v>10.857575757575757</v>
      </c>
    </row>
    <row r="215" spans="1:36" x14ac:dyDescent="0.2">
      <c r="A215" s="3" t="s">
        <v>143</v>
      </c>
      <c r="B215" s="19"/>
      <c r="C215" s="3">
        <f t="shared" si="101"/>
        <v>12</v>
      </c>
      <c r="D215" s="3">
        <v>1.5</v>
      </c>
      <c r="E215" s="3">
        <f>1.5*E199</f>
        <v>12</v>
      </c>
      <c r="F215" s="3">
        <f>1.5*F199</f>
        <v>12</v>
      </c>
      <c r="G215" s="3">
        <f t="shared" ref="G215:O215" si="103">1.5*G199</f>
        <v>12</v>
      </c>
      <c r="H215" s="3">
        <f t="shared" si="103"/>
        <v>12</v>
      </c>
      <c r="I215" s="3">
        <f t="shared" si="103"/>
        <v>12</v>
      </c>
      <c r="J215" s="3">
        <f t="shared" si="103"/>
        <v>12</v>
      </c>
      <c r="K215" s="3">
        <f t="shared" si="103"/>
        <v>12</v>
      </c>
      <c r="L215" s="3">
        <f t="shared" si="103"/>
        <v>12</v>
      </c>
      <c r="M215" s="3">
        <f t="shared" si="103"/>
        <v>12</v>
      </c>
      <c r="N215" s="3">
        <f t="shared" si="103"/>
        <v>12</v>
      </c>
      <c r="O215" s="60">
        <f t="shared" si="103"/>
        <v>12</v>
      </c>
    </row>
    <row r="216" spans="1:36" x14ac:dyDescent="0.2">
      <c r="A216" s="3" t="s">
        <v>144</v>
      </c>
      <c r="B216" s="19"/>
      <c r="C216" s="3">
        <f t="shared" si="101"/>
        <v>10.092307692307692</v>
      </c>
      <c r="D216" s="3">
        <v>2</v>
      </c>
      <c r="E216" s="3">
        <f>2*E201</f>
        <v>9.046153846153846</v>
      </c>
      <c r="F216" s="3">
        <f t="shared" ref="F216:O216" si="104">2*F201</f>
        <v>10.523076923076923</v>
      </c>
      <c r="G216" s="3">
        <f t="shared" si="104"/>
        <v>10.892307692307693</v>
      </c>
      <c r="H216" s="3">
        <f t="shared" si="104"/>
        <v>11.2</v>
      </c>
      <c r="I216" s="3">
        <f t="shared" si="104"/>
        <v>10.092307692307692</v>
      </c>
      <c r="J216" s="3">
        <f t="shared" si="104"/>
        <v>9.7230769230769241</v>
      </c>
      <c r="K216" s="3">
        <f t="shared" si="104"/>
        <v>9.9692307692307693</v>
      </c>
      <c r="L216" s="3">
        <f t="shared" si="104"/>
        <v>10.030769230769231</v>
      </c>
      <c r="M216" s="3">
        <f t="shared" si="104"/>
        <v>10.276923076923078</v>
      </c>
      <c r="N216" s="3">
        <f t="shared" si="104"/>
        <v>8.8000000000000007</v>
      </c>
      <c r="O216" s="60">
        <f t="shared" si="104"/>
        <v>10.461538461538462</v>
      </c>
    </row>
    <row r="217" spans="1:36" x14ac:dyDescent="0.2">
      <c r="A217" s="3" t="s">
        <v>145</v>
      </c>
      <c r="B217" s="19"/>
      <c r="C217" s="3">
        <f t="shared" si="101"/>
        <v>7.1699059561128529</v>
      </c>
      <c r="D217" s="3">
        <v>0.75</v>
      </c>
      <c r="E217" s="3">
        <f>0.75*E203</f>
        <v>7.2142241379310352</v>
      </c>
      <c r="F217" s="3">
        <f t="shared" ref="F217:O217" si="105">0.75*F203</f>
        <v>7.36551724137931</v>
      </c>
      <c r="G217" s="3">
        <f t="shared" si="105"/>
        <v>7.36551724137931</v>
      </c>
      <c r="H217" s="3">
        <f t="shared" si="105"/>
        <v>6.7939655172413804</v>
      </c>
      <c r="I217" s="3">
        <f t="shared" si="105"/>
        <v>7.0797413793103452</v>
      </c>
      <c r="J217" s="3">
        <f t="shared" si="105"/>
        <v>7.0797413793103452</v>
      </c>
      <c r="K217" s="3">
        <f t="shared" si="105"/>
        <v>6.5249999999999995</v>
      </c>
      <c r="L217" s="3">
        <f t="shared" si="105"/>
        <v>7.0797413793103452</v>
      </c>
      <c r="M217" s="3">
        <f t="shared" si="105"/>
        <v>7.5</v>
      </c>
      <c r="N217" s="3">
        <f t="shared" si="105"/>
        <v>7.36551724137931</v>
      </c>
      <c r="O217" s="60">
        <f t="shared" si="105"/>
        <v>7.5</v>
      </c>
    </row>
    <row r="218" spans="1:36" s="29" customFormat="1" x14ac:dyDescent="0.2">
      <c r="A218" s="21"/>
      <c r="B218" s="72">
        <f>D222</f>
        <v>3.6860922483258367</v>
      </c>
      <c r="C218" s="21">
        <f t="shared" si="101"/>
        <v>56.216227392305605</v>
      </c>
      <c r="D218" s="21">
        <f>SUM(E218:O218)</f>
        <v>618.37850131536163</v>
      </c>
      <c r="E218" s="21">
        <f>SUM(E213:E217)</f>
        <v>59.939661029546066</v>
      </c>
      <c r="F218" s="21">
        <f t="shared" ref="F218:O218" si="106">SUM(F213:F217)</f>
        <v>60.443988582529016</v>
      </c>
      <c r="G218" s="21">
        <f t="shared" si="106"/>
        <v>57.083474407805099</v>
      </c>
      <c r="H218" s="21">
        <f t="shared" si="106"/>
        <v>55.724762916419657</v>
      </c>
      <c r="I218" s="21">
        <f t="shared" si="106"/>
        <v>52.473909536734311</v>
      </c>
      <c r="J218" s="21">
        <f t="shared" si="106"/>
        <v>51.959739067741552</v>
      </c>
      <c r="K218" s="21">
        <f t="shared" si="106"/>
        <v>56.209869739007516</v>
      </c>
      <c r="L218" s="21">
        <f t="shared" si="106"/>
        <v>58.190023155454341</v>
      </c>
      <c r="M218" s="21">
        <f t="shared" si="106"/>
        <v>57.017498023404123</v>
      </c>
      <c r="N218" s="21">
        <f t="shared" si="106"/>
        <v>55.557718499240949</v>
      </c>
      <c r="O218" s="21">
        <f t="shared" si="106"/>
        <v>53.777856357479003</v>
      </c>
      <c r="P218" s="84"/>
      <c r="Q218" s="84"/>
      <c r="R218" s="84"/>
      <c r="S218" s="84"/>
      <c r="T218" s="84"/>
      <c r="U218" s="84"/>
      <c r="V218" s="84"/>
      <c r="W218" s="84"/>
      <c r="X218" s="84"/>
      <c r="Y218" s="84"/>
      <c r="Z218" s="84"/>
      <c r="AA218" s="84"/>
      <c r="AB218" s="84"/>
      <c r="AC218" s="84"/>
      <c r="AD218" s="84"/>
      <c r="AE218" s="84"/>
      <c r="AF218" s="84"/>
      <c r="AG218" s="84"/>
      <c r="AH218" s="84"/>
      <c r="AI218" s="84"/>
      <c r="AJ218" s="84"/>
    </row>
    <row r="219" spans="1:36" x14ac:dyDescent="0.2">
      <c r="A219" s="3"/>
      <c r="B219" s="19"/>
      <c r="C219" s="3"/>
      <c r="D219" s="21"/>
      <c r="E219" s="59"/>
      <c r="F219" s="59"/>
      <c r="G219" s="59"/>
      <c r="H219" s="59"/>
      <c r="I219" s="59"/>
      <c r="J219" s="59"/>
      <c r="K219" s="59"/>
      <c r="L219" s="59"/>
      <c r="M219" s="59"/>
      <c r="N219" s="59"/>
      <c r="O219" s="114"/>
    </row>
    <row r="220" spans="1:36" x14ac:dyDescent="0.2">
      <c r="A220" s="151" t="s">
        <v>149</v>
      </c>
      <c r="B220" s="152"/>
      <c r="C220" s="152"/>
      <c r="D220" s="152"/>
      <c r="E220" s="152"/>
      <c r="F220" s="152"/>
      <c r="G220" s="152"/>
      <c r="H220" s="152"/>
      <c r="I220" s="152"/>
      <c r="J220" s="152"/>
      <c r="K220" s="152"/>
      <c r="L220" s="152"/>
      <c r="M220" s="152"/>
      <c r="N220" s="152"/>
      <c r="O220" s="153"/>
    </row>
    <row r="221" spans="1:36" x14ac:dyDescent="0.2">
      <c r="A221" s="3"/>
      <c r="B221" s="19"/>
      <c r="C221" s="3"/>
      <c r="D221" s="3"/>
      <c r="E221" s="3">
        <f>E218-C218</f>
        <v>3.7234336372404613</v>
      </c>
      <c r="F221" s="3">
        <f>F218-C218</f>
        <v>4.2277611902234113</v>
      </c>
      <c r="G221" s="3">
        <f t="shared" ref="G221:O221" si="107">G218-E218</f>
        <v>-2.8561866217409673</v>
      </c>
      <c r="H221" s="3">
        <f t="shared" si="107"/>
        <v>-4.7192256661093595</v>
      </c>
      <c r="I221" s="3">
        <f t="shared" si="107"/>
        <v>-4.6095648710707877</v>
      </c>
      <c r="J221" s="3">
        <f t="shared" si="107"/>
        <v>-3.7650238486781049</v>
      </c>
      <c r="K221" s="3">
        <f t="shared" si="107"/>
        <v>3.7359602022732048</v>
      </c>
      <c r="L221" s="3">
        <f t="shared" si="107"/>
        <v>6.2302840877127892</v>
      </c>
      <c r="M221" s="3">
        <f t="shared" si="107"/>
        <v>0.80762828439660694</v>
      </c>
      <c r="N221" s="3">
        <f t="shared" si="107"/>
        <v>-2.6323046562133925</v>
      </c>
      <c r="O221" s="3">
        <f t="shared" si="107"/>
        <v>-3.2396416659251202</v>
      </c>
    </row>
    <row r="222" spans="1:36" ht="25.5" x14ac:dyDescent="0.2">
      <c r="A222" s="3" t="s">
        <v>150</v>
      </c>
      <c r="B222" s="19"/>
      <c r="C222" s="3"/>
      <c r="D222" s="136">
        <f>(E222+F222+G222+H222+I222+J222+K222+L222+M222+N222+O222)/11</f>
        <v>3.6860922483258367</v>
      </c>
      <c r="E222" s="3">
        <f>ABS(E221)</f>
        <v>3.7234336372404613</v>
      </c>
      <c r="F222" s="3">
        <f t="shared" ref="F222:O222" si="108">ABS(F221)</f>
        <v>4.2277611902234113</v>
      </c>
      <c r="G222" s="3">
        <f t="shared" si="108"/>
        <v>2.8561866217409673</v>
      </c>
      <c r="H222" s="3">
        <f t="shared" si="108"/>
        <v>4.7192256661093595</v>
      </c>
      <c r="I222" s="3">
        <f t="shared" si="108"/>
        <v>4.6095648710707877</v>
      </c>
      <c r="J222" s="3">
        <f t="shared" si="108"/>
        <v>3.7650238486781049</v>
      </c>
      <c r="K222" s="3">
        <f t="shared" si="108"/>
        <v>3.7359602022732048</v>
      </c>
      <c r="L222" s="3">
        <f t="shared" si="108"/>
        <v>6.2302840877127892</v>
      </c>
      <c r="M222" s="3">
        <f t="shared" si="108"/>
        <v>0.80762828439660694</v>
      </c>
      <c r="N222" s="3">
        <f t="shared" si="108"/>
        <v>2.6323046562133925</v>
      </c>
      <c r="O222" s="60">
        <f t="shared" si="108"/>
        <v>3.2396416659251202</v>
      </c>
    </row>
    <row r="223" spans="1:36" x14ac:dyDescent="0.2">
      <c r="A223" s="3"/>
      <c r="B223" s="19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60"/>
    </row>
    <row r="224" spans="1:36" ht="35.25" customHeight="1" x14ac:dyDescent="0.2">
      <c r="A224" s="56" t="s">
        <v>151</v>
      </c>
      <c r="B224" s="72" t="s">
        <v>155</v>
      </c>
      <c r="C224" s="21" t="s">
        <v>156</v>
      </c>
      <c r="D224" s="57"/>
      <c r="E224" s="57"/>
      <c r="F224" s="57"/>
      <c r="G224" s="57"/>
      <c r="H224" s="57"/>
      <c r="I224" s="57"/>
      <c r="J224" s="57"/>
      <c r="K224" s="57"/>
      <c r="L224" s="57"/>
      <c r="M224" s="57"/>
      <c r="N224" s="57"/>
      <c r="O224" s="57"/>
    </row>
    <row r="225" spans="1:15" x14ac:dyDescent="0.2">
      <c r="A225" s="3" t="s">
        <v>152</v>
      </c>
      <c r="B225" s="73">
        <f>C218+(B218/3*2)</f>
        <v>58.67362222452283</v>
      </c>
      <c r="C225" s="58">
        <v>100</v>
      </c>
      <c r="D225" s="57"/>
      <c r="E225" s="57"/>
      <c r="F225" s="57"/>
      <c r="G225" s="57"/>
      <c r="H225" s="57"/>
      <c r="I225" s="57"/>
      <c r="J225" s="57"/>
      <c r="K225" s="57"/>
      <c r="L225" s="57"/>
      <c r="M225" s="57"/>
      <c r="N225" s="57"/>
      <c r="O225" s="57"/>
    </row>
    <row r="226" spans="1:15" x14ac:dyDescent="0.2">
      <c r="A226" s="3" t="s">
        <v>153</v>
      </c>
      <c r="B226" s="73">
        <f>C218-(B218/3*2)</f>
        <v>53.758832560088379</v>
      </c>
      <c r="C226" s="58">
        <f>C218+(B218/3*2)</f>
        <v>58.67362222452283</v>
      </c>
      <c r="D226" s="57"/>
      <c r="E226" s="57"/>
      <c r="F226" s="57"/>
      <c r="G226" s="57"/>
      <c r="H226" s="57"/>
      <c r="I226" s="57"/>
      <c r="J226" s="57"/>
      <c r="K226" s="57"/>
      <c r="L226" s="57"/>
      <c r="M226" s="57"/>
      <c r="N226" s="57"/>
      <c r="O226" s="57"/>
    </row>
    <row r="227" spans="1:15" x14ac:dyDescent="0.2">
      <c r="A227" s="3" t="s">
        <v>154</v>
      </c>
      <c r="B227" s="73">
        <v>0</v>
      </c>
      <c r="C227" s="58">
        <f>C218-(B218/3*2)</f>
        <v>53.758832560088379</v>
      </c>
      <c r="D227" s="57"/>
      <c r="E227" s="57"/>
      <c r="F227" s="57"/>
      <c r="G227" s="57"/>
      <c r="H227" s="57"/>
      <c r="I227" s="57"/>
      <c r="J227" s="57"/>
      <c r="K227" s="57"/>
      <c r="L227" s="57"/>
      <c r="M227" s="57"/>
      <c r="N227" s="57"/>
      <c r="O227" s="57"/>
    </row>
    <row r="228" spans="1:15" x14ac:dyDescent="0.2">
      <c r="A228" s="57"/>
      <c r="B228" s="74"/>
      <c r="C228" s="57"/>
      <c r="D228" s="57"/>
      <c r="E228" s="57"/>
      <c r="F228" s="57"/>
      <c r="G228" s="57"/>
      <c r="H228" s="57"/>
      <c r="I228" s="57"/>
      <c r="J228" s="57"/>
      <c r="K228" s="57"/>
      <c r="L228" s="57"/>
      <c r="M228" s="57"/>
      <c r="N228" s="57"/>
      <c r="O228" s="57"/>
    </row>
    <row r="229" spans="1:15" x14ac:dyDescent="0.2">
      <c r="A229" s="57"/>
      <c r="B229" s="74"/>
      <c r="C229" s="57"/>
      <c r="D229" s="57"/>
      <c r="E229" s="57"/>
      <c r="F229" s="57"/>
      <c r="G229" s="57"/>
      <c r="H229" s="57"/>
      <c r="I229" s="57"/>
      <c r="J229" s="57"/>
      <c r="K229" s="57"/>
      <c r="L229" s="57"/>
      <c r="M229" s="57"/>
      <c r="N229" s="57"/>
      <c r="O229" s="57"/>
    </row>
    <row r="230" spans="1:15" x14ac:dyDescent="0.2">
      <c r="A230" s="57"/>
      <c r="B230" s="74"/>
      <c r="C230" s="57"/>
      <c r="D230" s="50"/>
      <c r="E230" s="50"/>
      <c r="F230" s="50"/>
      <c r="G230" s="50"/>
      <c r="H230" s="50"/>
      <c r="I230" s="50"/>
      <c r="J230" s="50"/>
      <c r="K230" s="50"/>
      <c r="L230" s="50"/>
      <c r="M230" s="50"/>
      <c r="N230" s="50"/>
      <c r="O230" s="50"/>
    </row>
    <row r="231" spans="1:15" x14ac:dyDescent="0.2">
      <c r="A231" s="50"/>
      <c r="B231" s="75"/>
      <c r="C231" s="50"/>
      <c r="D231" s="50"/>
      <c r="E231" s="50"/>
      <c r="F231" s="50"/>
      <c r="G231" s="50"/>
      <c r="H231" s="50"/>
      <c r="I231" s="50"/>
      <c r="J231" s="50"/>
      <c r="K231" s="50"/>
      <c r="L231" s="50"/>
      <c r="M231" s="50"/>
      <c r="N231" s="50"/>
      <c r="O231" s="50"/>
    </row>
    <row r="232" spans="1:15" x14ac:dyDescent="0.2">
      <c r="A232" s="50"/>
      <c r="B232" s="75"/>
      <c r="C232" s="50"/>
      <c r="D232" s="50"/>
      <c r="E232" s="50"/>
      <c r="F232" s="50"/>
      <c r="G232" s="50"/>
      <c r="H232" s="50"/>
      <c r="I232" s="50"/>
      <c r="J232" s="50"/>
      <c r="K232" s="50"/>
      <c r="L232" s="50"/>
      <c r="M232" s="50"/>
      <c r="N232" s="50"/>
      <c r="O232" s="50"/>
    </row>
  </sheetData>
  <mergeCells count="38">
    <mergeCell ref="A210:O210"/>
    <mergeCell ref="C107:D107"/>
    <mergeCell ref="C109:D109"/>
    <mergeCell ref="C111:D111"/>
    <mergeCell ref="C114:D114"/>
    <mergeCell ref="C126:D126"/>
    <mergeCell ref="C131:D131"/>
    <mergeCell ref="C128:D128"/>
    <mergeCell ref="A150:O150"/>
    <mergeCell ref="C116:D116"/>
    <mergeCell ref="A203:B203"/>
    <mergeCell ref="A151:D151"/>
    <mergeCell ref="A192:O192"/>
    <mergeCell ref="A195:B195"/>
    <mergeCell ref="A197:B197"/>
    <mergeCell ref="A201:B201"/>
    <mergeCell ref="C124:D124"/>
    <mergeCell ref="A2:O2"/>
    <mergeCell ref="A4:C4"/>
    <mergeCell ref="A34:O34"/>
    <mergeCell ref="A35:C35"/>
    <mergeCell ref="C98:D98"/>
    <mergeCell ref="A199:B199"/>
    <mergeCell ref="C100:D100"/>
    <mergeCell ref="B1:N1"/>
    <mergeCell ref="A220:O220"/>
    <mergeCell ref="A63:O63"/>
    <mergeCell ref="C70:D70"/>
    <mergeCell ref="C72:D72"/>
    <mergeCell ref="C74:D74"/>
    <mergeCell ref="C76:D76"/>
    <mergeCell ref="C84:D84"/>
    <mergeCell ref="C86:D86"/>
    <mergeCell ref="C88:D88"/>
    <mergeCell ref="C96:D96"/>
    <mergeCell ref="A211:D211"/>
    <mergeCell ref="C120:D120"/>
    <mergeCell ref="C122:D122"/>
  </mergeCells>
  <phoneticPr fontId="3" type="noConversion"/>
  <pageMargins left="0.11" right="7158278.8200000003" top="0.64" bottom="1" header="0.5" footer="0.5"/>
  <pageSetup paperSize="9" scale="94" orientation="landscape" r:id="rId1"/>
  <headerFooter alignWithMargins="0"/>
  <rowBreaks count="3" manualBreakCount="3">
    <brk id="42" max="14" man="1"/>
    <brk id="176" max="14" man="1"/>
    <brk id="207" max="14" man="1"/>
  </rowBreaks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Организация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admin</cp:lastModifiedBy>
  <cp:lastPrinted>2020-02-14T07:50:46Z</cp:lastPrinted>
  <dcterms:created xsi:type="dcterms:W3CDTF">2013-03-09T20:50:05Z</dcterms:created>
  <dcterms:modified xsi:type="dcterms:W3CDTF">2020-02-14T11:03:36Z</dcterms:modified>
</cp:coreProperties>
</file>